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145 - 1 - Vodovodná prípojka" sheetId="2" r:id="rId2"/>
    <sheet name="145 - 2 - Kanalizačná prí..." sheetId="3" r:id="rId3"/>
    <sheet name="145 - 3 - Základy" sheetId="4" r:id="rId4"/>
    <sheet name="145 - 4 - 1. NP" sheetId="5" r:id="rId5"/>
    <sheet name="145 - 5 - Krov" sheetId="6" r:id="rId6"/>
    <sheet name="145 - 6 - Drenáž, dažďová..." sheetId="7" r:id="rId7"/>
  </sheets>
  <definedNames>
    <definedName name="_xlnm.Print_Titles" localSheetId="1">'145 - 1 - Vodovodná prípojka'!$120:$120</definedName>
    <definedName name="_xlnm.Print_Titles" localSheetId="2">'145 - 2 - Kanalizačná prí...'!$120:$120</definedName>
    <definedName name="_xlnm.Print_Titles" localSheetId="3">'145 - 3 - Základy'!$122:$122</definedName>
    <definedName name="_xlnm.Print_Titles" localSheetId="4">'145 - 4 - 1. NP'!$123:$123</definedName>
    <definedName name="_xlnm.Print_Titles" localSheetId="5">'145 - 5 - Krov'!$120:$120</definedName>
    <definedName name="_xlnm.Print_Titles" localSheetId="6">'145 - 6 - Drenáž, dažďová...'!$123:$123</definedName>
    <definedName name="_xlnm.Print_Titles" localSheetId="0">'Rekapitulácia stavby'!$85:$85</definedName>
    <definedName name="_xlnm.Print_Area" localSheetId="1">'145 - 1 - Vodovodná prípojka'!$C$4:$Q$70,'145 - 1 - Vodovodná prípojka'!$C$76:$Q$104,'145 - 1 - Vodovodná prípojka'!$C$110:$Q$147</definedName>
    <definedName name="_xlnm.Print_Area" localSheetId="2">'145 - 2 - Kanalizačná prí...'!$C$4:$Q$70,'145 - 2 - Kanalizačná prí...'!$C$76:$Q$104,'145 - 2 - Kanalizačná prí...'!$C$110:$Q$147</definedName>
    <definedName name="_xlnm.Print_Area" localSheetId="3">'145 - 3 - Základy'!$C$4:$Q$70,'145 - 3 - Základy'!$C$76:$Q$106,'145 - 3 - Základy'!$C$112:$Q$186</definedName>
    <definedName name="_xlnm.Print_Area" localSheetId="4">'145 - 4 - 1. NP'!$C$4:$Q$70,'145 - 4 - 1. NP'!$C$76:$Q$107,'145 - 4 - 1. NP'!$C$113:$Q$351</definedName>
    <definedName name="_xlnm.Print_Area" localSheetId="5">'145 - 5 - Krov'!$C$4:$Q$70,'145 - 5 - Krov'!$C$76:$Q$104,'145 - 5 - Krov'!$C$110:$Q$195</definedName>
    <definedName name="_xlnm.Print_Area" localSheetId="6">'145 - 6 - Drenáž, dažďová...'!$C$4:$Q$70,'145 - 6 - Drenáž, dažďová...'!$C$76:$Q$107,'145 - 6 - Drenáž, dažďová...'!$C$113:$Q$160</definedName>
    <definedName name="_xlnm.Print_Area" localSheetId="0">'Rekapitulácia stavby'!$C$4:$AP$70,'Rekapitulácia stavby'!$C$76:$AP$101</definedName>
  </definedNames>
  <calcPr fullCalcOnLoad="1"/>
</workbook>
</file>

<file path=xl/sharedStrings.xml><?xml version="1.0" encoding="utf-8"?>
<sst xmlns="http://schemas.openxmlformats.org/spreadsheetml/2006/main" count="4767" uniqueCount="710">
  <si>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</si>
  <si>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</si>
  <si>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</si>
  <si>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</si>
  <si>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</si>
  <si>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</si>
  <si>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</si>
  <si>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</si>
  <si>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</si>
  <si>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</si>
  <si>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</si>
  <si>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</si>
  <si>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</si>
  <si>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145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</si>
  <si>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</si>
  <si>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</si>
  <si>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Novostavba rodinného domu</t>
  </si>
  <si>
    <t>JKSO:</t>
  </si>
  <si>
    <t>KS:</t>
  </si>
  <si>
    <t>Miesto:</t>
  </si>
  <si>
    <t xml:space="preserve"> </t>
  </si>
  <si>
    <t>Dátum:</t>
  </si>
  <si>
    <t>12.09.2015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</si>
  <si>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</si>
  <si>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</si>
  <si>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</si>
  <si>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</si>
  <si>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</si>
  <si>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</si>
  <si>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</si>
  <si>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</si>
  <si>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</si>
  <si>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</si>
  <si>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</si>
  <si>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</si>
  <si>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</si>
  <si>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</si>
  <si>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</si>
  <si>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</si>
  <si>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</si>
  <si>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</si>
  <si>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</si>
  <si>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</si>
  <si>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</si>
  <si>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</si>
  <si>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</si>
  <si>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</si>
  <si>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</si>
  <si>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</si>
  <si>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</si>
  <si>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</si>
  <si>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</si>
  <si>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</si>
  <si>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</si>
  <si>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</si>
  <si>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</si>
  <si>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</si>
  <si>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</si>
  <si>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</si>
  <si>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</si>
  <si>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</si>
  <si>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</si>
  <si>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</si>
  <si>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</si>
  <si>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</si>
  <si>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</si>
  <si>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</si>
  <si>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</si>
  <si>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</si>
  <si>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</si>
  <si>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</si>
  <si>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</si>
  <si>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</si>
  <si>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</si>
  <si>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</si>
  <si>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{0BB676BC-4341-46D3-BD24-7E64771C68CE}</t>
  </si>
  <si>
    <t>{00000000-0000-0000-0000-000000000000}</t>
  </si>
  <si>
    <t>145 - 1</t>
  </si>
  <si>
    <t>Vodovodná prípojka</t>
  </si>
  <si>
    <t>1</t>
  </si>
  <si>
    <t>{9BF96278-DE1F-4B11-B888-0898AB698195}</t>
  </si>
  <si>
    <t>145 - 2</t>
  </si>
  <si>
    <t>Kanalizačná prípojka</t>
  </si>
  <si>
    <t>{A503D21A-D16A-4EFD-8BDE-4F426CDCAF73}</t>
  </si>
  <si>
    <t>145 - 3</t>
  </si>
  <si>
    <t>Základy</t>
  </si>
  <si>
    <t>{EA9D9660-E96A-4F91-8348-53D980AAB4E2}</t>
  </si>
  <si>
    <t>145 - 4</t>
  </si>
  <si>
    <t>1. NP</t>
  </si>
  <si>
    <t>{B6A0EBA5-27F7-4E5F-9F2A-9971C4FA62D9}</t>
  </si>
  <si>
    <t>145 - 5</t>
  </si>
  <si>
    <t>Krov</t>
  </si>
  <si>
    <t>{95A2D51E-96EF-4CD6-AFF9-6D082598D1AB}</t>
  </si>
  <si>
    <t>145 - 6</t>
  </si>
  <si>
    <t>Drenáž, dažďová kanalizácia, zateplenie sokla XPS</t>
  </si>
  <si>
    <t>{A8A9E7DC-3D81-4E13-9363-BD796C6E1A4C}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</si>
  <si>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</si>
  <si>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</si>
  <si>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</si>
  <si>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</si>
  <si>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</si>
  <si>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</si>
  <si>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</si>
  <si>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</si>
  <si>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</si>
  <si>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</si>
  <si>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</si>
  <si>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</si>
  <si>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145 - 1 - Vodovodná prípojka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</si>
  <si>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</si>
  <si>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</si>
  <si>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</si>
  <si>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</si>
  <si>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</si>
  <si>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</si>
  <si>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</si>
  <si>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</si>
  <si>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</si>
  <si>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</si>
  <si>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</si>
  <si>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</si>
  <si>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</si>
  <si>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</si>
  <si>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</si>
  <si>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</si>
  <si>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</si>
  <si>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</si>
  <si>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</si>
  <si>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</si>
  <si>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</si>
  <si>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</si>
  <si>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</si>
  <si>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</si>
  <si>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</si>
  <si>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</si>
  <si>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</si>
  <si>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</si>
  <si>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</si>
  <si>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</si>
  <si>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</si>
  <si>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</si>
  <si>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</si>
  <si>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</si>
  <si>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</si>
  <si>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</si>
  <si>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</si>
  <si>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</si>
  <si>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</si>
  <si>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131201201</t>
  </si>
  <si>
    <t>Výkop zapaženej jamy v hornine 3, do 100 m3</t>
  </si>
  <si>
    <t>m3</t>
  </si>
  <si>
    <t>4</t>
  </si>
  <si>
    <t>363871351</t>
  </si>
  <si>
    <t>"pre vodomernú šachtu"</t>
  </si>
  <si>
    <t>VV</t>
  </si>
  <si>
    <t>2*2*2</t>
  </si>
  <si>
    <t>131201209</t>
  </si>
  <si>
    <t>Príplatok za lepivosť pri hĺbení zapažených jám a zárezov s urovnaním dna v hornine 3</t>
  </si>
  <si>
    <t>1287373860</t>
  </si>
  <si>
    <t>3</t>
  </si>
  <si>
    <t>132201101</t>
  </si>
  <si>
    <t>Výkop ryhy do šírky 600 mm v horn.3 do 100 m3</t>
  </si>
  <si>
    <t>1808921968</t>
  </si>
  <si>
    <t>"od prípojky k domu"</t>
  </si>
  <si>
    <t>8*1,5*0,4*2</t>
  </si>
  <si>
    <t>132201109</t>
  </si>
  <si>
    <t>Príplatok k cene za lepivosť pri hĺbení rýh šírky do 600 mm zapažených i nezapažených s urovnaním dna v hornine 3</t>
  </si>
  <si>
    <t>-1645845135</t>
  </si>
  <si>
    <t>5</t>
  </si>
  <si>
    <t>174101001</t>
  </si>
  <si>
    <t>Zásyp sypaninou so zhutnením jám, šachiet, rýh, zárezov alebo okolo objektov do 100 m3</t>
  </si>
  <si>
    <t>-1514850271</t>
  </si>
  <si>
    <t>6</t>
  </si>
  <si>
    <t>451573111</t>
  </si>
  <si>
    <t>Lôžko pod potrubie, stoky a drobné objekty, v otvorenom výkope z piesku a štrkopiesku do 63 mm</t>
  </si>
  <si>
    <t>-1829489396</t>
  </si>
  <si>
    <t>8*0,4*0,45</t>
  </si>
  <si>
    <t>7</t>
  </si>
  <si>
    <t>893353001</t>
  </si>
  <si>
    <t>Osadenie prefabrikovanej vodomernej šachty,hranatej, pôdorysnej plochy do 4,2 m2, hĺbky do 2,0 m</t>
  </si>
  <si>
    <t>ks</t>
  </si>
  <si>
    <t>224979429</t>
  </si>
  <si>
    <t>8</t>
  </si>
  <si>
    <t>M</t>
  </si>
  <si>
    <t>5922438200</t>
  </si>
  <si>
    <t>Pref. betónový, kompl. vodomerná šachta bez dna 1400x1100x1500</t>
  </si>
  <si>
    <t>451475718</t>
  </si>
  <si>
    <t>9</t>
  </si>
  <si>
    <t>2860018130</t>
  </si>
  <si>
    <t xml:space="preserve">HDPE rúra PE100  d32 -pre tlakový rozvod pitnej vody </t>
  </si>
  <si>
    <t>m</t>
  </si>
  <si>
    <t>-72609156</t>
  </si>
  <si>
    <t>10</t>
  </si>
  <si>
    <t>998276101</t>
  </si>
  <si>
    <t>Presun hmôt pre rúrové vedenie hĺbené z rúr z plast., hmôt alebo sklolamin. v otvorenom výkope</t>
  </si>
  <si>
    <t>t</t>
  </si>
  <si>
    <t>-1026447755</t>
  </si>
  <si>
    <t>VP - Práce naviac</t>
  </si>
  <si>
    <t>PN</t>
  </si>
  <si>
    <t>145 - 2 - Kanalizačná prípojka</t>
  </si>
  <si>
    <t>929839970</t>
  </si>
  <si>
    <t>"pre revíznu šachtu a PVC potrubie"</t>
  </si>
  <si>
    <t>8*1,5*0,4</t>
  </si>
  <si>
    <t>-965091285</t>
  </si>
  <si>
    <t>1476466933</t>
  </si>
  <si>
    <t>404022158</t>
  </si>
  <si>
    <t>8*0,4*0,6</t>
  </si>
  <si>
    <t>871313121</t>
  </si>
  <si>
    <t>Montáž potrubia z kanalizačných rúr z tvrdého PVC tesn. gumovým krúžkom v skl. do 20% DN 160</t>
  </si>
  <si>
    <t>8657480</t>
  </si>
  <si>
    <t>2861101700</t>
  </si>
  <si>
    <t>Kanalizačné rúry PVC-U hladké s hrdlom 160x 3.6x1000mm</t>
  </si>
  <si>
    <t>1890488413</t>
  </si>
  <si>
    <t>2861101900</t>
  </si>
  <si>
    <t>Kanalizačné rúry PVC-U hladké s hrdlom 160x 3.6x3000mm</t>
  </si>
  <si>
    <t>615221508</t>
  </si>
  <si>
    <t>894431162</t>
  </si>
  <si>
    <t>Montáž revíznej šachty z PVC, DN 400/200 (DN šachty/DN potr. ved.), hl. 1200 do 1500mm</t>
  </si>
  <si>
    <t>1274813682</t>
  </si>
  <si>
    <t>2860007840</t>
  </si>
  <si>
    <t>Plastový poklop s rámom 1,5t  pre revízne šachty DN 400  na PVC hladkú kanalizáciu s predĺžením  PIPELIFE</t>
  </si>
  <si>
    <t>721032970</t>
  </si>
  <si>
    <t>2860007980</t>
  </si>
  <si>
    <t xml:space="preserve">Predĺženie revíznej šachty DN 400/1,5m  na PVC hladkú kanalizáciu s predĺžením  </t>
  </si>
  <si>
    <t>1998108133</t>
  </si>
  <si>
    <t>11</t>
  </si>
  <si>
    <t>2860008070</t>
  </si>
  <si>
    <t xml:space="preserve">Zberné dno DN 400, vtok/vývod 160 PVC pre revízne šachty na PVC hladkú kanalizáciu s predĺžením  </t>
  </si>
  <si>
    <t>509485552</t>
  </si>
  <si>
    <t>12</t>
  </si>
  <si>
    <t>-1478653746</t>
  </si>
  <si>
    <t>145 - 3 - Základy</t>
  </si>
  <si>
    <t xml:space="preserve">    2 - Zakladanie</t>
  </si>
  <si>
    <t>OST - Ostatné</t>
  </si>
  <si>
    <t>VRN - Vedľajšie rozpočtové náklady</t>
  </si>
  <si>
    <t xml:space="preserve">    VRN06 - Zariadenie staveniska</t>
  </si>
  <si>
    <t>121101111</t>
  </si>
  <si>
    <t>Odstránenie ornice s vodor. premiestn. na hromady, so zložením na vzdialenosť do 100 m a do 100m3</t>
  </si>
  <si>
    <t>1631392237</t>
  </si>
  <si>
    <t>131201101</t>
  </si>
  <si>
    <t>Výkop nezapaženej jamy v hornine 3, do 100 m3</t>
  </si>
  <si>
    <t>-437298844</t>
  </si>
  <si>
    <t>"komín"</t>
  </si>
  <si>
    <t>(0,575*0,8+0,532*0,8)*1</t>
  </si>
  <si>
    <t>131201109</t>
  </si>
  <si>
    <t>Hĺbenie nezapažených jám a zárezov. Príplatok za lepivosť horniny 3</t>
  </si>
  <si>
    <t>-680837192</t>
  </si>
  <si>
    <t>714359856</t>
  </si>
  <si>
    <t>"obvod"</t>
  </si>
  <si>
    <t>(13,04+1,95+4,2+1,5+7,09+7,04+3,67+7,5+6,54)*0,5*1</t>
  </si>
  <si>
    <t>"stred"</t>
  </si>
  <si>
    <t>(6,54*0,4+6,54*0,5+3,75*0,6+6,5*0,7)*1</t>
  </si>
  <si>
    <t>"rozšírený výkop pre drenáž"</t>
  </si>
  <si>
    <t>(13,04+1,95+4,2+1,5+7,09+7,04+3,67+7,5+6,54)*0,5*0,75</t>
  </si>
  <si>
    <t>Súčet</t>
  </si>
  <si>
    <t>209613070</t>
  </si>
  <si>
    <t>162201102</t>
  </si>
  <si>
    <t>Vodorovné premiestnenie výkopku z horniny 1-4 nad 20-50m</t>
  </si>
  <si>
    <t>390160329</t>
  </si>
  <si>
    <t>925723767</t>
  </si>
  <si>
    <t>"pod základovú dosku"</t>
  </si>
  <si>
    <t>271533001</t>
  </si>
  <si>
    <t>Násyp pod základové  konštrukcie so zhutnením z  kameniva hrubého drveného fr.16-32 mm</t>
  </si>
  <si>
    <t>-1385665103</t>
  </si>
  <si>
    <t>(3,74*6,74+4+6,74+4*2,15+4,35*5,3+6,74*4)*0,15</t>
  </si>
  <si>
    <t>273313611</t>
  </si>
  <si>
    <t>Betón základových dosiek, prostý tr.C 16/20</t>
  </si>
  <si>
    <t>-624749936</t>
  </si>
  <si>
    <t>(12,8*7,4+4,25*7,34+1,5*2,5)*0,15</t>
  </si>
  <si>
    <t>22</t>
  </si>
  <si>
    <t>273351215</t>
  </si>
  <si>
    <t>Debnenie stien základových dosiek, zhotovenie-dielce</t>
  </si>
  <si>
    <t>m2</t>
  </si>
  <si>
    <t>-608381297</t>
  </si>
  <si>
    <t>23</t>
  </si>
  <si>
    <t>273351216</t>
  </si>
  <si>
    <t>Debnenie stien základových dosiek, odstránenie-dielce</t>
  </si>
  <si>
    <t>-1717930725</t>
  </si>
  <si>
    <t>273362422</t>
  </si>
  <si>
    <t>Výstuž základových dosiek zo zvár. sietí KARI, priemer drôtu 6/6 mm, veľkosť oka 150x150 mm</t>
  </si>
  <si>
    <t>-2078225340</t>
  </si>
  <si>
    <t>(12,8*7,4+4,25*7,34+1,5*2,5)</t>
  </si>
  <si>
    <t>13</t>
  </si>
  <si>
    <t>274271303</t>
  </si>
  <si>
    <t>Murivo základových pásov PREMAC 50x30x25 s betónovou výplňou C 16/20 hr. 30 cm (m3)</t>
  </si>
  <si>
    <t>-682604377</t>
  </si>
  <si>
    <t>0,4*0,4*0,75*2</t>
  </si>
  <si>
    <t>(13,04+1,95+4,2+1,5+7,09+7,04+3,67+7,5+6,54)*0,3*0,75</t>
  </si>
  <si>
    <t>14</t>
  </si>
  <si>
    <t>274271304</t>
  </si>
  <si>
    <t>Murivo základových pásov PREMAC 50x25x25 s betónovou výplňou C 16/20 hr. 25 cm (m3)</t>
  </si>
  <si>
    <t>-1567606540</t>
  </si>
  <si>
    <t>(6,54+6,54+3,75+6,5)*0,25*0,75</t>
  </si>
  <si>
    <t>15</t>
  </si>
  <si>
    <t>274313521</t>
  </si>
  <si>
    <t>Betón základových pásov, prostý tr.C 12/15</t>
  </si>
  <si>
    <t>859368578</t>
  </si>
  <si>
    <t>(0,575*0,8+0,532*0,8)*0,52</t>
  </si>
  <si>
    <t>(13,04+1,95+4,2+1,5+7,09+7,04+3,67+7,5+6,54)*0,5*0,52</t>
  </si>
  <si>
    <t>(6,54*0,4+6,54*0,5+3,75*0,6+6,5*0,7)*0,52</t>
  </si>
  <si>
    <t>16</t>
  </si>
  <si>
    <t>274361825</t>
  </si>
  <si>
    <t>Výstuž pre murivo základových pásov PREMAC s betónovou výplňou z ocele 10505</t>
  </si>
  <si>
    <t>-655382236</t>
  </si>
  <si>
    <t>17</t>
  </si>
  <si>
    <t>998011001</t>
  </si>
  <si>
    <t>Presun hmôt pre budovy  (801, 803, 812), zvislá konštr. z tehál, tvárnic, z kovu výšky do 6 m</t>
  </si>
  <si>
    <t>-2046190768</t>
  </si>
  <si>
    <t>18</t>
  </si>
  <si>
    <t>210010041</t>
  </si>
  <si>
    <t>Dodávka a montáž bleskozvodu do základových pásov, vyvedenie napojenia</t>
  </si>
  <si>
    <t>kpl</t>
  </si>
  <si>
    <t>64</t>
  </si>
  <si>
    <t>1857526307</t>
  </si>
  <si>
    <t>19</t>
  </si>
  <si>
    <t>721110105</t>
  </si>
  <si>
    <t xml:space="preserve">Dodávka a montáž vnútornej kanalizácie (splašková) do základovej dosky - ležaté rozvody </t>
  </si>
  <si>
    <t>2025801051</t>
  </si>
  <si>
    <t>000600013</t>
  </si>
  <si>
    <t>Zariadenie staveniska - prevádzkové sklady, unimobunka</t>
  </si>
  <si>
    <t>eur</t>
  </si>
  <si>
    <t>1024</t>
  </si>
  <si>
    <t>-615218746</t>
  </si>
  <si>
    <t>21</t>
  </si>
  <si>
    <t>000600042</t>
  </si>
  <si>
    <t>Zariadenie staveniska - sociálne zariadenia</t>
  </si>
  <si>
    <t>mes.</t>
  </si>
  <si>
    <t>635082880</t>
  </si>
  <si>
    <t>145 - 4 - 1. NP</t>
  </si>
  <si>
    <t xml:space="preserve">    3 - Zvislé a kompletné konštrukcie</t>
  </si>
  <si>
    <t xml:space="preserve">    6 - Úpravy povrchov, podlahy, osadenie</t>
  </si>
  <si>
    <t>PSV - Práce a dodávky PSV</t>
  </si>
  <si>
    <t xml:space="preserve">    711 - Izolácie proti vode a vlhkosti</t>
  </si>
  <si>
    <t xml:space="preserve">    762 - Konštrukcie tesárske</t>
  </si>
  <si>
    <t>311234561</t>
  </si>
  <si>
    <t>Murivo nosné (m3) z tehál pálených POROTHERM 25 Profi P 12 brúsených na pero a drážku, na maltu POROTHERM Profi (250x375x249)</t>
  </si>
  <si>
    <t>-1899516999</t>
  </si>
  <si>
    <t>"vnútorné nosné murivo"</t>
  </si>
  <si>
    <t>(6,74*2+6,75+0,92)*0,25*2,55</t>
  </si>
  <si>
    <t>"otvory, preklady P-109 a P-111"</t>
  </si>
  <si>
    <t>-(0,9*2*5+2,6*0,25*2+1,6*0,2)*0,25</t>
  </si>
  <si>
    <t>311234622</t>
  </si>
  <si>
    <t>Murivo nosné (m3) z tehál pálených POROTHERM 30 T Profi P 8 brúsených na pero a drážku, na maltu POROTHERM Profi (300x248x249)</t>
  </si>
  <si>
    <t>-2137774918</t>
  </si>
  <si>
    <t>"sokel"</t>
  </si>
  <si>
    <t>"S"</t>
  </si>
  <si>
    <t>14,5*0,3*0,25</t>
  </si>
  <si>
    <t>"V"</t>
  </si>
  <si>
    <t>11,45*0,3*0,25</t>
  </si>
  <si>
    <t>"J"</t>
  </si>
  <si>
    <t>14,2*0,3*0,25</t>
  </si>
  <si>
    <t>"Z"</t>
  </si>
  <si>
    <t>11,15*0,3*0,25</t>
  </si>
  <si>
    <t>311234623</t>
  </si>
  <si>
    <t>Murivo nosné (m3) z tehál pálených POROTHERM 38 T Profi P 8 brúsených na pero a drážku, na maltu POROTHERM Profi (380x248x249)</t>
  </si>
  <si>
    <t>-1227494513</t>
  </si>
  <si>
    <t>"obvodové murivo"</t>
  </si>
  <si>
    <t>14,5*0,38*2,55</t>
  </si>
  <si>
    <t>"otvory"</t>
  </si>
  <si>
    <t>-(0,6*0,75*2+0,9*0,875*3+1,12*2,55)*0,38</t>
  </si>
  <si>
    <t>11,37*0,38*2,55</t>
  </si>
  <si>
    <t>-(0,9*2,25+0,9*1,375+1,5*1,375)*0,38</t>
  </si>
  <si>
    <t>14,12*0,38*2,55</t>
  </si>
  <si>
    <t>-(1,5*1,374+2,63*2,25+1,5*1,375*2)*0,38</t>
  </si>
  <si>
    <t>10,99*0,38*2,55</t>
  </si>
  <si>
    <t>-(1,5*1,375)*0,38</t>
  </si>
  <si>
    <t>"štíty"</t>
  </si>
  <si>
    <t>7,3*2/2*2*0,38</t>
  </si>
  <si>
    <t>314275217</t>
  </si>
  <si>
    <t>Komínová zostava Schiedel UNI AVANCED, s prefabrikovanou pätou, jednoprieduchová, DN 20/90° výšky 6 m vr. kotviaceho prvku do krovu</t>
  </si>
  <si>
    <t>súb.</t>
  </si>
  <si>
    <t>1092236654</t>
  </si>
  <si>
    <t>314275258</t>
  </si>
  <si>
    <t>Komínová zostava Schiedel UNI AVANCED, s prefabrikovanou pätou, jednoprieduchová s vetracou šachtou, DN 20L/45° výšky 6 m vr. kotviaceho prvku do krovu</t>
  </si>
  <si>
    <t>-774141791</t>
  </si>
  <si>
    <t>317162101</t>
  </si>
  <si>
    <t>Keramický predpätý preklad POROTHERM KPP, šírky 120 mm, výšky 65 mm, dĺžky 1000 mm</t>
  </si>
  <si>
    <t>1776572204</t>
  </si>
  <si>
    <t>317162102</t>
  </si>
  <si>
    <t>Keramický predpätý preklad POROTHERM KPP, šírky 120 mm, výšky 65 mm, dĺžky 1250 mm</t>
  </si>
  <si>
    <t>209088766</t>
  </si>
  <si>
    <t>342242032</t>
  </si>
  <si>
    <t>Priečky z tehál pálených POROTHERM 14 Profi P 8 brúsených, na maltu POROTHERM Profi (140x500x249)</t>
  </si>
  <si>
    <t>1700253155</t>
  </si>
  <si>
    <t>(3,74+2,14+1,18+2,24+2,26+0,14+2,14+1,62+0,14+2,06+4,24)*2,75</t>
  </si>
  <si>
    <t>-(0,7*2*3+0,9*2*2)</t>
  </si>
  <si>
    <t>413351107</t>
  </si>
  <si>
    <t>Debnenie nosníka zhotovenie-dielce</t>
  </si>
  <si>
    <t>-1595563991</t>
  </si>
  <si>
    <t>"P-104"</t>
  </si>
  <si>
    <t>1,5*(0,45*2+0,38)*4</t>
  </si>
  <si>
    <t>"P-101A"</t>
  </si>
  <si>
    <t>0,6*(0,45*2+0,38)</t>
  </si>
  <si>
    <t>"P-105"</t>
  </si>
  <si>
    <t>1,8*(0,45*2+0,38)</t>
  </si>
  <si>
    <t>"P-102"</t>
  </si>
  <si>
    <t>0,9*(0,45*2+0,38)</t>
  </si>
  <si>
    <t>"P-101"</t>
  </si>
  <si>
    <t>"p-103"</t>
  </si>
  <si>
    <t>1,4*(0,45*2+0,38)</t>
  </si>
  <si>
    <t>"P-108"</t>
  </si>
  <si>
    <t>1,12*(0,45*2+0,38)</t>
  </si>
  <si>
    <t>"P-107"</t>
  </si>
  <si>
    <t>4,3*(0,45*2+0,38)</t>
  </si>
  <si>
    <t>"P-102A"</t>
  </si>
  <si>
    <t>"P-104A"</t>
  </si>
  <si>
    <t>1,5*(0,45*2+0,38)*3</t>
  </si>
  <si>
    <t>"p-106"</t>
  </si>
  <si>
    <t>2,63*(0,45*2+0,38)</t>
  </si>
  <si>
    <t>"P-109"</t>
  </si>
  <si>
    <t>1,94*(0,25*3)*2</t>
  </si>
  <si>
    <t>"P-110"</t>
  </si>
  <si>
    <t>3,08*(0,25+0,2*2)</t>
  </si>
  <si>
    <t>"P-111"</t>
  </si>
  <si>
    <t>0,9*(0,25+0,2*2)</t>
  </si>
  <si>
    <t>413351108</t>
  </si>
  <si>
    <t>Debnenie nosníka odstránenie-dielce</t>
  </si>
  <si>
    <t>1808695569</t>
  </si>
  <si>
    <t>413351213</t>
  </si>
  <si>
    <t>Podporná konštrukcia nosníkov výšky do 4 m zaťaženia do 10 kPa - zhotovenie</t>
  </si>
  <si>
    <t>1868287810</t>
  </si>
  <si>
    <t>1,5*0,38*4</t>
  </si>
  <si>
    <t>0,6*0,38</t>
  </si>
  <si>
    <t>1,8*0,38</t>
  </si>
  <si>
    <t>0,9*0,38</t>
  </si>
  <si>
    <t>1,4*0,38</t>
  </si>
  <si>
    <t>1,12*0,38</t>
  </si>
  <si>
    <t>4,3*0,38</t>
  </si>
  <si>
    <t>1,5*0,38*3</t>
  </si>
  <si>
    <t>2,63*0,38</t>
  </si>
  <si>
    <t>1,94*0,25*2</t>
  </si>
  <si>
    <t>3,08*0,25</t>
  </si>
  <si>
    <t>0,9*0,25</t>
  </si>
  <si>
    <t>413351214</t>
  </si>
  <si>
    <t>Podporná konštrukcia nosníkov výšky do 4 m zaťaženia do 10 kPa - odstránenie</t>
  </si>
  <si>
    <t>-1796715823</t>
  </si>
  <si>
    <t>417321414</t>
  </si>
  <si>
    <t>Betón nosníkov, stužujúcich pásov a vencov železový tr. C 20/25</t>
  </si>
  <si>
    <t>-1292655048</t>
  </si>
  <si>
    <t>"obvodové murivo - nosníky"</t>
  </si>
  <si>
    <t>1,5*(0,45*0,28)*4</t>
  </si>
  <si>
    <t>0,6*(0,45*0,28)</t>
  </si>
  <si>
    <t>1,8*(0,45*0,28)</t>
  </si>
  <si>
    <t>0,9*(0,2*0,28+0,25*0,18)</t>
  </si>
  <si>
    <t>1,4*(0,2*0,28+0,25*0,18)</t>
  </si>
  <si>
    <t>1,12*(0,45*0,28)</t>
  </si>
  <si>
    <t>4,3*(0,2*0,28+0,25*0,18)</t>
  </si>
  <si>
    <t>0,9*(0,45*0,28)</t>
  </si>
  <si>
    <t>1,5*(0,45*0,28)*3</t>
  </si>
  <si>
    <t>2,63*(0,45*0,28)</t>
  </si>
  <si>
    <t>"vnútorné nosné murivo - nosníky"</t>
  </si>
  <si>
    <t>1,94*(0,25*0,25)*2</t>
  </si>
  <si>
    <t>3,08*(0,25*0,2)</t>
  </si>
  <si>
    <t>0,9*(0,25*0,2)</t>
  </si>
  <si>
    <t>Medzisúčet</t>
  </si>
  <si>
    <t>"obvodové murivo V-101"</t>
  </si>
  <si>
    <t>(2,84+0,81+1,4+2,6+0,38+3,74+0,38+0,38)*(0,28*0,2+0,18*0,25)</t>
  </si>
  <si>
    <t>"obvodové murivo V-101A"</t>
  </si>
  <si>
    <t>(1,28+2,94+1,93+2,02+0,8+1,88+3,91+0,38+0,38+2,37+2,49+0,38)*(0,28*0,45)</t>
  </si>
  <si>
    <t>"vnútorné nosné murivo, V-102"</t>
  </si>
  <si>
    <t>(2,4+2,4+2,3+3,3+0,9+2,4+2,4)*0,2*0,25</t>
  </si>
  <si>
    <t>417351115</t>
  </si>
  <si>
    <t>Debnenie bočníc stužujúcich pásov a vencov vrátane vzpier zhotovenie</t>
  </si>
  <si>
    <t>-857975700</t>
  </si>
  <si>
    <t>"obvodové murivo, V-101, V-101A"</t>
  </si>
  <si>
    <t>(2,84+1,28+2,94+1,93+2,02+0,81+1,4+2,6+0,8+1,88+3,91+0,38+0,38+3,74+0,38+0,38+2,37+2,49+0,38+0,38)*0,45*2</t>
  </si>
  <si>
    <t>(2,4+2,4+2,3+3,3+0,9+2,4+2,4)*0,2*2</t>
  </si>
  <si>
    <t>417351116</t>
  </si>
  <si>
    <t>Debnenie bočníc stužujúcich pásov a vencov vrátane vzpier odstránenie</t>
  </si>
  <si>
    <t>-1668533927</t>
  </si>
  <si>
    <t>417361821</t>
  </si>
  <si>
    <t>Výstuž nosníkov, stužujúcich pásov a vencov z betonárskej ocele 10505</t>
  </si>
  <si>
    <t>1162053681</t>
  </si>
  <si>
    <t>615981134</t>
  </si>
  <si>
    <t>Obklad vnútorných, vonkajších stien betónových konštrukcií do debnenia Kombidoska hr. 100 mm</t>
  </si>
  <si>
    <t>102114451</t>
  </si>
  <si>
    <t>1,5*(0,45)*4</t>
  </si>
  <si>
    <t>0,6*(0,45)</t>
  </si>
  <si>
    <t>1,8*(0,45)</t>
  </si>
  <si>
    <t>0,9*(0,45)</t>
  </si>
  <si>
    <t>1,4*(0,45)</t>
  </si>
  <si>
    <t>1,12*(0,45)</t>
  </si>
  <si>
    <t>4,3*(0,45)</t>
  </si>
  <si>
    <t>1,5*(0,45)*3</t>
  </si>
  <si>
    <t>2,63*(0,45)</t>
  </si>
  <si>
    <t>(2,84+1,28+2,94+1,93+2,02+0,81+1,4+2,6+0,8+1,88+3,91+0,38+0,38+3,74+0,38+0,38+2,37+2,49+0,38+0,38)*0,45</t>
  </si>
  <si>
    <t>1405267858</t>
  </si>
  <si>
    <t>711111002</t>
  </si>
  <si>
    <t>Zhotovenie izolácie proti zemnej vlhkosti vodorovná asfaltovým lakom za studena</t>
  </si>
  <si>
    <t>164271748</t>
  </si>
  <si>
    <t>1116315200</t>
  </si>
  <si>
    <t>Lak asfaltový ALN-RENOLAK  N v sudoch</t>
  </si>
  <si>
    <t>32</t>
  </si>
  <si>
    <t>-2127388597</t>
  </si>
  <si>
    <t>29</t>
  </si>
  <si>
    <t>711112002</t>
  </si>
  <si>
    <t>Zhotovenie  izolácie proti zemnej vlhkosti zvislá asfaltovým lakom za studena</t>
  </si>
  <si>
    <t>-1866015632</t>
  </si>
  <si>
    <t>14,5*0,25</t>
  </si>
  <si>
    <t>11,45*0,25</t>
  </si>
  <si>
    <t>14,2*0,25</t>
  </si>
  <si>
    <t>11,15*0,25</t>
  </si>
  <si>
    <t>30</t>
  </si>
  <si>
    <t>-714910596</t>
  </si>
  <si>
    <t>711141559</t>
  </si>
  <si>
    <t>Zhotovenie  izolácie proti zemnej vlhkosti a tlakovej vode vodorovná NAIP pritavením</t>
  </si>
  <si>
    <t>-996181601</t>
  </si>
  <si>
    <t>6283221000</t>
  </si>
  <si>
    <t>Asfaltovaný pás ťažký HYDROBIT V 60 S 35</t>
  </si>
  <si>
    <t>1386375801</t>
  </si>
  <si>
    <t>31</t>
  </si>
  <si>
    <t>711142559</t>
  </si>
  <si>
    <t>Zhotovenie  izolácie proti zemnej vlhkosti a tlakovej vode zvislá NAIP pritavením</t>
  </si>
  <si>
    <t>-742903783</t>
  </si>
  <si>
    <t>-1022196693</t>
  </si>
  <si>
    <t>998711201</t>
  </si>
  <si>
    <t>Presun hmôt pre izoláciu proti vode v objektoch výšky do 6 m</t>
  </si>
  <si>
    <t>%</t>
  </si>
  <si>
    <t>931142971</t>
  </si>
  <si>
    <t>24</t>
  </si>
  <si>
    <t>762311103</t>
  </si>
  <si>
    <t>Montáž kotevných želiez, príložiek, pätiek, ťahadiel, s pripojením k drevenej konštrukcii (pre kotvenie pomúrnic)</t>
  </si>
  <si>
    <t>1554184593</t>
  </si>
  <si>
    <t>25</t>
  </si>
  <si>
    <t>5539570000</t>
  </si>
  <si>
    <t>Tyč závitová M 16 mm, matica, veľkoformátová podložka</t>
  </si>
  <si>
    <t>1734194522</t>
  </si>
  <si>
    <t>26</t>
  </si>
  <si>
    <t>953943122</t>
  </si>
  <si>
    <t>Osadenie drobných kovových predmetov do betónu pred zabetónovaním, hmotnosti 1-5 kg/kus (pre kotvenie stĺpikov)</t>
  </si>
  <si>
    <t>-1810208285</t>
  </si>
  <si>
    <t>27</t>
  </si>
  <si>
    <t>5355359506000V</t>
  </si>
  <si>
    <t>Kotevná platňa</t>
  </si>
  <si>
    <t>-740824942</t>
  </si>
  <si>
    <t>28</t>
  </si>
  <si>
    <t>998762202</t>
  </si>
  <si>
    <t>Presun hmôt pre konštrukcie tesárske v objektoch výšky do 12 m</t>
  </si>
  <si>
    <t>-264486733</t>
  </si>
  <si>
    <t>145 - 5 - Krov</t>
  </si>
  <si>
    <t xml:space="preserve">    764 - Konštrukcie klampiarske</t>
  </si>
  <si>
    <t xml:space="preserve">    765 - Konštrukcie - krytiny tvrdé</t>
  </si>
  <si>
    <t xml:space="preserve">    783 - Dokončovacie práce - nátery</t>
  </si>
  <si>
    <t>762333110</t>
  </si>
  <si>
    <t>Montáž viazaných konštrukcií krovov striech nepravidelného pôdorysu z reziva plochy do 120 cm2</t>
  </si>
  <si>
    <t>-1797570820</t>
  </si>
  <si>
    <t xml:space="preserve">"krokvy" </t>
  </si>
  <si>
    <t>4,69*34+4,55*2+3,48*2+2,56*2+1,57*2+0,685*2+4,15*2+3,1*2+2,06*2+0,86*2</t>
  </si>
  <si>
    <t>"Klieštiny"</t>
  </si>
  <si>
    <t>4,83*2+5,18+3,345*28+1,92*2+2,8*4</t>
  </si>
  <si>
    <t>762333120</t>
  </si>
  <si>
    <t>Montáž viazaných konštrukcií krovov striech nepravidelného pôdorysu z reziva plochy 120-224 cm2</t>
  </si>
  <si>
    <t>-724888928</t>
  </si>
  <si>
    <t>"rozpery"</t>
  </si>
  <si>
    <t>2,02*4+1,43*13</t>
  </si>
  <si>
    <t>762333130</t>
  </si>
  <si>
    <t>Montáž viazaných konštrukcií krovov striech nepravidelného pôdorysu z reziva plochy 224-288 cm2</t>
  </si>
  <si>
    <t>-1914605739</t>
  </si>
  <si>
    <t>"pomúrnice"</t>
  </si>
  <si>
    <t>14,96+7,74+4,99+12,21</t>
  </si>
  <si>
    <t>"väznice"</t>
  </si>
  <si>
    <t>12,44+10,23+7,49+9,69</t>
  </si>
  <si>
    <t>"stĺpiky"</t>
  </si>
  <si>
    <t>1,31*7</t>
  </si>
  <si>
    <t>"vzpery"</t>
  </si>
  <si>
    <t>1,46*20</t>
  </si>
  <si>
    <t>"nárožné a úžľabné krokvy"</t>
  </si>
  <si>
    <t>6,01*2</t>
  </si>
  <si>
    <t>6051590100</t>
  </si>
  <si>
    <t xml:space="preserve">Hranol mäkké rezivo - omietané </t>
  </si>
  <si>
    <t>940160009</t>
  </si>
  <si>
    <t>762342202V</t>
  </si>
  <si>
    <t>Montáž lát a kontralát</t>
  </si>
  <si>
    <t>1139650099</t>
  </si>
  <si>
    <t>6051718001V</t>
  </si>
  <si>
    <t>Lata podkladná 60/40</t>
  </si>
  <si>
    <t>-994816434</t>
  </si>
  <si>
    <t>762395000</t>
  </si>
  <si>
    <t>Spojovacie prostriedky  pre viazané konštrukcie krovov, debnenie a laťovanie, nadstrešné konštr., spádové kliny - svorky, dosky, klince, pásová oceľ, vruty</t>
  </si>
  <si>
    <t>-1890246413</t>
  </si>
  <si>
    <t>"hranoly, laty"</t>
  </si>
  <si>
    <t>6,507+2,23</t>
  </si>
  <si>
    <t>762822110</t>
  </si>
  <si>
    <t>Montáž stropníc z hraneného a polohraneného reziva prierezovej plochy do 144 cm2</t>
  </si>
  <si>
    <t>-1005905328</t>
  </si>
  <si>
    <t>"stropnice D,E,F,G"</t>
  </si>
  <si>
    <t>2,5*5+1,32*6+2,41*3+2,38</t>
  </si>
  <si>
    <t>762822120</t>
  </si>
  <si>
    <t>Montáž stropníc z hraneného a polohraneného reziva prierezovej plochy 144-288 cm2</t>
  </si>
  <si>
    <t>833185506</t>
  </si>
  <si>
    <t>"stropnice A,B,C,H"</t>
  </si>
  <si>
    <t>4,84*5+4,22*20+4,09*10+0,95</t>
  </si>
  <si>
    <t>6051523600</t>
  </si>
  <si>
    <t>Hranol mäkké rezivo - omietané</t>
  </si>
  <si>
    <t>-672011103</t>
  </si>
  <si>
    <t>762895000</t>
  </si>
  <si>
    <t>Spojovacie prostriedky pre záklop, stropnice, podbíjanie - klince, svorky</t>
  </si>
  <si>
    <t>-311585959</t>
  </si>
  <si>
    <t>421097297</t>
  </si>
  <si>
    <t>764322920</t>
  </si>
  <si>
    <t>Oplechovanie z pozinkovaného Pz plechu odkvapov na strechách s tvrdou krytinou do 30° rš 330 mm</t>
  </si>
  <si>
    <t>-1898233137</t>
  </si>
  <si>
    <t>764324053</t>
  </si>
  <si>
    <t>Oplechovanie komína/ wakaflex</t>
  </si>
  <si>
    <t>506129788</t>
  </si>
  <si>
    <t>764359541</t>
  </si>
  <si>
    <t>Montáž príslušenstva k žľabom z pozinkovaného farbeného PZf plechu, hák k pododkvapovým polkruhovým r.š. 200 - 400 mm</t>
  </si>
  <si>
    <t>1361892935</t>
  </si>
  <si>
    <t>5534415120</t>
  </si>
  <si>
    <t>Odkvapové systémy -  POZINK farb., hák s prelisom, r.š. 330 mm</t>
  </si>
  <si>
    <t>-2048798478</t>
  </si>
  <si>
    <t>998764201</t>
  </si>
  <si>
    <t>Presun hmôt pre konštrukcie klampiarske v objektoch výšky do 6 m</t>
  </si>
  <si>
    <t>652808830</t>
  </si>
  <si>
    <t>765331105</t>
  </si>
  <si>
    <t>Betónová krytina BRAMAC Klasik, jednoduchých striech, sklon od 22° do 35°</t>
  </si>
  <si>
    <t>-843503414</t>
  </si>
  <si>
    <t>765331409</t>
  </si>
  <si>
    <t>Hrebeň BRAMAC, s použitím vetracieho pásu Aerofirst, sklon od 22° do 35°</t>
  </si>
  <si>
    <t>-1853424622</t>
  </si>
  <si>
    <t>765331621</t>
  </si>
  <si>
    <t>Prirezanie a uchytenie rezaných škridiel BRAMAC, sklon od 7° do 35°</t>
  </si>
  <si>
    <t>645527450</t>
  </si>
  <si>
    <t>765331701</t>
  </si>
  <si>
    <t>Štítová hrana z okrajových škridiel BRAMAC Klasic, Reviva, Tectura</t>
  </si>
  <si>
    <t>-1728404978</t>
  </si>
  <si>
    <t>765331731</t>
  </si>
  <si>
    <t>Úžľabie BRAMAC, hliníkový pás, š. 640 mm</t>
  </si>
  <si>
    <t>244196875</t>
  </si>
  <si>
    <t>765901341</t>
  </si>
  <si>
    <t>Strešná fólia BRAMAC Veltitech 120 od 22° do 35°, na krokvy</t>
  </si>
  <si>
    <t>245352463</t>
  </si>
  <si>
    <t>998765201</t>
  </si>
  <si>
    <t>Presun hmôt pre tvrdé krytiny v objektoch výšky do 6 m</t>
  </si>
  <si>
    <t>20560586</t>
  </si>
  <si>
    <t>783782203</t>
  </si>
  <si>
    <t>Nátery tesárskych konštrukcií povrchová impregnácia Bochemitom QB</t>
  </si>
  <si>
    <t>-673655473</t>
  </si>
  <si>
    <t>"stropnice"</t>
  </si>
  <si>
    <t>"A" 4,84*0,64*5</t>
  </si>
  <si>
    <t>"B" 4,22*0,58*20</t>
  </si>
  <si>
    <t>"C" 4,09*0,56*10</t>
  </si>
  <si>
    <t>"D" 2,5*0,5*5</t>
  </si>
  <si>
    <t>"E" 1,32*0,5*6</t>
  </si>
  <si>
    <t>"F" 2,41*0,5*3</t>
  </si>
  <si>
    <t>"G" 2,38*0,5</t>
  </si>
  <si>
    <t>"H" 0,95*0,65</t>
  </si>
  <si>
    <t>"krov"</t>
  </si>
  <si>
    <t>25,53+27,01+24,55+14,93+90,41+7,69+6,52+41,25</t>
  </si>
  <si>
    <t>"laty, kontralaty"</t>
  </si>
  <si>
    <t>1023*0,2</t>
  </si>
  <si>
    <t>145 - 6 - Drenáž, dažďová kanalizácia, zateplenie sokla XPS</t>
  </si>
  <si>
    <t xml:space="preserve">    713 - Izolácie tepelné</t>
  </si>
  <si>
    <t>212752125</t>
  </si>
  <si>
    <t>Trativody z flexodrenážnych rúr DN 100</t>
  </si>
  <si>
    <t>1199368498</t>
  </si>
  <si>
    <t>-1297823301</t>
  </si>
  <si>
    <t>457531111</t>
  </si>
  <si>
    <t>Filtračné vrstvy z hrubého drveného kameniva bez zhutnenia, zrnitosti od 4-8 do 22-32 mm</t>
  </si>
  <si>
    <t>-683142218</t>
  </si>
  <si>
    <t>"okapový chodník"</t>
  </si>
  <si>
    <t>(7+4,25+7,5+11,75+14,5+7,5)*0,5*0,6</t>
  </si>
  <si>
    <t>-832771392</t>
  </si>
  <si>
    <t>2861100400</t>
  </si>
  <si>
    <t>Kanalizačné rúry PVC-U hladké s hrdlom 110x 3.0x3000mm</t>
  </si>
  <si>
    <t>1125414884</t>
  </si>
  <si>
    <t>2861100500</t>
  </si>
  <si>
    <t>Kanalizačné rúry PVC-U hladké s hrdlom 110x 3.0x5000mm</t>
  </si>
  <si>
    <t>-1075284637</t>
  </si>
  <si>
    <t>2861100200</t>
  </si>
  <si>
    <t>Kanalizačné rúry PVC-U hladké s hrdlom 110x 3.0x1000mm</t>
  </si>
  <si>
    <t>-48851644</t>
  </si>
  <si>
    <t>877260310</t>
  </si>
  <si>
    <t>Montáž - koleno, resp. T-kus na potrubie z kanalizačných PVC rúr  DN 100 mm</t>
  </si>
  <si>
    <t>-178354023</t>
  </si>
  <si>
    <t>2860014760</t>
  </si>
  <si>
    <t xml:space="preserve">PP hladký kanalizačný systém DN10  </t>
  </si>
  <si>
    <t>1355071902</t>
  </si>
  <si>
    <t>894170001</t>
  </si>
  <si>
    <t>Montáž vsakovacích blokov - STORMBOX PIPELIFE</t>
  </si>
  <si>
    <t>1072643673</t>
  </si>
  <si>
    <t>2860017730</t>
  </si>
  <si>
    <t xml:space="preserve">STORMBOX vsakovací box - systém lokálneho vsakovania </t>
  </si>
  <si>
    <t>1054566695</t>
  </si>
  <si>
    <t>1940332137</t>
  </si>
  <si>
    <t>711132107</t>
  </si>
  <si>
    <t>Zhotovenie izolácie proti zemnej vlhkosti nopovou fóloiu položenou voľne na ploche zvislej</t>
  </si>
  <si>
    <t>-1629520447</t>
  </si>
  <si>
    <t>(7+4,25+7,5+11,75+14,5+7,5)*1</t>
  </si>
  <si>
    <t>6288000640</t>
  </si>
  <si>
    <t>Nopová fólia FONDALINE proti vlhkosti s radónovou ochranou PLUS 500, výška nopu 8 mm</t>
  </si>
  <si>
    <t>1072254325</t>
  </si>
  <si>
    <t>871237558</t>
  </si>
  <si>
    <t>713132211</t>
  </si>
  <si>
    <t>Montáž tepelnej izolácie podzemných stien a základov xps celoplošným prilepením</t>
  </si>
  <si>
    <t>334385352</t>
  </si>
  <si>
    <t>(7+4,25+7,5+11,75+14,5+7,5)*1,15</t>
  </si>
  <si>
    <t>2837650050</t>
  </si>
  <si>
    <t>Styrodur 2800 C extrudovaný polystyrén - XPS hrúbka  80mm</t>
  </si>
  <si>
    <t>-342424583</t>
  </si>
  <si>
    <t>998713201</t>
  </si>
  <si>
    <t>Presun hmôt pre izolácie tepelné v objektoch výšky do 6 m</t>
  </si>
  <si>
    <t>1499419542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</si>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</sst>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8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8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14" xfId="0" applyFont="1" applyBorder="1" applyAlignment="1" applyProtection="1">
      <alignment horizontal="left" vertical="center"/>
      <protection/>
    </xf>
    <xf numFmtId="0" fontId="33" fillId="0" borderId="22" xfId="0" applyFont="1" applyBorder="1" applyAlignment="1" applyProtection="1">
      <alignment horizontal="left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8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/>
      <protection/>
    </xf>
    <xf numFmtId="168" fontId="31" fillId="34" borderId="33" xfId="0" applyNumberFormat="1" applyFont="1" applyFill="1" applyBorder="1" applyAlignment="1">
      <alignment horizontal="right" vertical="center"/>
    </xf>
    <xf numFmtId="168" fontId="31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8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8" fontId="24" fillId="0" borderId="0" xfId="0" applyNumberFormat="1" applyFont="1" applyAlignment="1" applyProtection="1">
      <alignment horizontal="right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3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73B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3EA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5905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2D1E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271D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20C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460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A73B3.tmp" descr="C:\CENKROSplusData\System\Temp\radA73B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83EA2.tmp" descr="C:\CENKROSplusData\System\Temp\rad83E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59056.tmp" descr="C:\CENKROSplusData\System\Temp\rad5905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2D1E8.tmp" descr="C:\CENKROSplusData\System\Temp\rad2D1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271D6.tmp" descr="C:\CENKROSplusData\System\Temp\rad271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720C8.tmp" descr="C:\CENKROSplusData\System\Temp\rad720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44605.tmp" descr="C:\CENKROSplusData\System\Temp\rad4460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66" t="s">
        <v>0</v>
      </c>
      <c r="B1" s="267"/>
      <c r="C1" s="267"/>
      <c r="D1" s="268" t="s">
        <v>1</v>
      </c>
      <c r="E1" s="267"/>
      <c r="F1" s="267"/>
      <c r="G1" s="267"/>
      <c r="H1" s="267"/>
      <c r="I1" s="267"/>
      <c r="J1" s="267"/>
      <c r="K1" s="269" t="s">
        <v>703</v>
      </c>
      <c r="L1" s="269"/>
      <c r="M1" s="269"/>
      <c r="N1" s="269"/>
      <c r="O1" s="269"/>
      <c r="P1" s="269"/>
      <c r="Q1" s="269"/>
      <c r="R1" s="269"/>
      <c r="S1" s="269"/>
      <c r="T1" s="267"/>
      <c r="U1" s="267"/>
      <c r="V1" s="267"/>
      <c r="W1" s="269" t="s">
        <v>704</v>
      </c>
      <c r="X1" s="269"/>
      <c r="Y1" s="269"/>
      <c r="Z1" s="269"/>
      <c r="AA1" s="269"/>
      <c r="AB1" s="269"/>
      <c r="AC1" s="269"/>
      <c r="AD1" s="269"/>
      <c r="AE1" s="269"/>
      <c r="AF1" s="269"/>
      <c r="AG1" s="267"/>
      <c r="AH1" s="26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228" t="s">
        <v>6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8</v>
      </c>
    </row>
    <row r="4" spans="2:71" s="2" customFormat="1" ht="37.5" customHeight="1">
      <c r="B4" s="10"/>
      <c r="C4" s="189" t="s">
        <v>9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2"/>
      <c r="AS4" s="13" t="s">
        <v>10</v>
      </c>
      <c r="BE4" s="14" t="s">
        <v>11</v>
      </c>
      <c r="BS4" s="6" t="s">
        <v>7</v>
      </c>
    </row>
    <row r="5" spans="2:71" s="2" customFormat="1" ht="15" customHeight="1">
      <c r="B5" s="10"/>
      <c r="C5" s="11"/>
      <c r="D5" s="15" t="s">
        <v>12</v>
      </c>
      <c r="E5" s="11"/>
      <c r="F5" s="11"/>
      <c r="G5" s="11"/>
      <c r="H5" s="11"/>
      <c r="I5" s="11"/>
      <c r="J5" s="11"/>
      <c r="K5" s="194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1"/>
      <c r="AQ5" s="12"/>
      <c r="BE5" s="191" t="s">
        <v>14</v>
      </c>
      <c r="BS5" s="6" t="s">
        <v>7</v>
      </c>
    </row>
    <row r="6" spans="2:71" s="2" customFormat="1" ht="37.5" customHeight="1">
      <c r="B6" s="10"/>
      <c r="C6" s="11"/>
      <c r="D6" s="17" t="s">
        <v>15</v>
      </c>
      <c r="E6" s="11"/>
      <c r="F6" s="11"/>
      <c r="G6" s="11"/>
      <c r="H6" s="11"/>
      <c r="I6" s="11"/>
      <c r="J6" s="11"/>
      <c r="K6" s="195" t="s">
        <v>16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1"/>
      <c r="AQ6" s="12"/>
      <c r="BE6" s="188"/>
      <c r="BS6" s="6" t="s">
        <v>7</v>
      </c>
    </row>
    <row r="7" spans="2:71" s="2" customFormat="1" ht="15" customHeight="1">
      <c r="B7" s="10"/>
      <c r="C7" s="11"/>
      <c r="D7" s="18" t="s">
        <v>17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18</v>
      </c>
      <c r="AL7" s="11"/>
      <c r="AM7" s="11"/>
      <c r="AN7" s="16"/>
      <c r="AO7" s="11"/>
      <c r="AP7" s="11"/>
      <c r="AQ7" s="12"/>
      <c r="BE7" s="188"/>
      <c r="BS7" s="6" t="s">
        <v>7</v>
      </c>
    </row>
    <row r="8" spans="2:71" s="2" customFormat="1" ht="15" customHeight="1">
      <c r="B8" s="10"/>
      <c r="C8" s="11"/>
      <c r="D8" s="18" t="s">
        <v>19</v>
      </c>
      <c r="E8" s="11"/>
      <c r="F8" s="11"/>
      <c r="G8" s="11"/>
      <c r="H8" s="11"/>
      <c r="I8" s="11"/>
      <c r="J8" s="11"/>
      <c r="K8" s="16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21</v>
      </c>
      <c r="AL8" s="11"/>
      <c r="AM8" s="11"/>
      <c r="AN8" s="19" t="s">
        <v>22</v>
      </c>
      <c r="AO8" s="11"/>
      <c r="AP8" s="11"/>
      <c r="AQ8" s="12"/>
      <c r="BE8" s="188"/>
      <c r="BS8" s="6" t="s">
        <v>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8"/>
      <c r="BS9" s="6" t="s">
        <v>7</v>
      </c>
    </row>
    <row r="10" spans="2:71" s="2" customFormat="1" ht="15" customHeight="1">
      <c r="B10" s="10"/>
      <c r="C10" s="11"/>
      <c r="D10" s="18" t="s">
        <v>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24</v>
      </c>
      <c r="AL10" s="11"/>
      <c r="AM10" s="11"/>
      <c r="AN10" s="16"/>
      <c r="AO10" s="11"/>
      <c r="AP10" s="11"/>
      <c r="AQ10" s="12"/>
      <c r="BE10" s="188"/>
      <c r="BS10" s="6" t="s">
        <v>7</v>
      </c>
    </row>
    <row r="11" spans="2:71" s="2" customFormat="1" ht="19.5" customHeight="1">
      <c r="B11" s="10"/>
      <c r="C11" s="11"/>
      <c r="D11" s="11"/>
      <c r="E11" s="16" t="s">
        <v>20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25</v>
      </c>
      <c r="AL11" s="11"/>
      <c r="AM11" s="11"/>
      <c r="AN11" s="16"/>
      <c r="AO11" s="11"/>
      <c r="AP11" s="11"/>
      <c r="AQ11" s="12"/>
      <c r="BE11" s="188"/>
      <c r="BS11" s="6" t="s">
        <v>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8"/>
      <c r="BS12" s="6" t="s">
        <v>7</v>
      </c>
    </row>
    <row r="13" spans="2:71" s="2" customFormat="1" ht="15" customHeight="1">
      <c r="B13" s="10"/>
      <c r="C13" s="11"/>
      <c r="D13" s="18" t="s">
        <v>26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24</v>
      </c>
      <c r="AL13" s="11"/>
      <c r="AM13" s="11"/>
      <c r="AN13" s="20" t="s">
        <v>27</v>
      </c>
      <c r="AO13" s="11"/>
      <c r="AP13" s="11"/>
      <c r="AQ13" s="12"/>
      <c r="BE13" s="188"/>
      <c r="BS13" s="6" t="s">
        <v>7</v>
      </c>
    </row>
    <row r="14" spans="2:71" s="2" customFormat="1" ht="15.75" customHeight="1">
      <c r="B14" s="10"/>
      <c r="C14" s="11"/>
      <c r="D14" s="11"/>
      <c r="E14" s="196" t="s">
        <v>27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8" t="s">
        <v>25</v>
      </c>
      <c r="AL14" s="11"/>
      <c r="AM14" s="11"/>
      <c r="AN14" s="20" t="s">
        <v>27</v>
      </c>
      <c r="AO14" s="11"/>
      <c r="AP14" s="11"/>
      <c r="AQ14" s="12"/>
      <c r="BE14" s="188"/>
      <c r="BS14" s="6" t="s">
        <v>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8"/>
      <c r="BS15" s="6" t="s">
        <v>4</v>
      </c>
    </row>
    <row r="16" spans="2:71" s="2" customFormat="1" ht="15" customHeight="1">
      <c r="B16" s="10"/>
      <c r="C16" s="11"/>
      <c r="D16" s="18" t="s">
        <v>28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24</v>
      </c>
      <c r="AL16" s="11"/>
      <c r="AM16" s="11"/>
      <c r="AN16" s="16"/>
      <c r="AO16" s="11"/>
      <c r="AP16" s="11"/>
      <c r="AQ16" s="12"/>
      <c r="BE16" s="188"/>
      <c r="BS16" s="6" t="s">
        <v>4</v>
      </c>
    </row>
    <row r="17" spans="2:71" s="2" customFormat="1" ht="19.5" customHeight="1">
      <c r="B17" s="10"/>
      <c r="C17" s="11"/>
      <c r="D17" s="11"/>
      <c r="E17" s="16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25</v>
      </c>
      <c r="AL17" s="11"/>
      <c r="AM17" s="11"/>
      <c r="AN17" s="16"/>
      <c r="AO17" s="11"/>
      <c r="AP17" s="11"/>
      <c r="AQ17" s="12"/>
      <c r="BE17" s="188"/>
      <c r="BS17" s="6" t="s">
        <v>29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8"/>
      <c r="BS18" s="6" t="s">
        <v>30</v>
      </c>
    </row>
    <row r="19" spans="2:71" s="2" customFormat="1" ht="15" customHeight="1">
      <c r="B19" s="10"/>
      <c r="C19" s="11"/>
      <c r="D19" s="18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24</v>
      </c>
      <c r="AL19" s="11"/>
      <c r="AM19" s="11"/>
      <c r="AN19" s="16"/>
      <c r="AO19" s="11"/>
      <c r="AP19" s="11"/>
      <c r="AQ19" s="12"/>
      <c r="BE19" s="188"/>
      <c r="BS19" s="6" t="s">
        <v>30</v>
      </c>
    </row>
    <row r="20" spans="2:57" s="2" customFormat="1" ht="15.75" customHeight="1">
      <c r="B20" s="10"/>
      <c r="C20" s="11"/>
      <c r="D20" s="11"/>
      <c r="E20" s="16" t="s">
        <v>20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25</v>
      </c>
      <c r="AL20" s="11"/>
      <c r="AM20" s="11"/>
      <c r="AN20" s="16"/>
      <c r="AO20" s="11"/>
      <c r="AP20" s="11"/>
      <c r="AQ20" s="12"/>
      <c r="BE20" s="188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8"/>
    </row>
    <row r="22" spans="2:57" s="2" customFormat="1" ht="15.75" customHeight="1">
      <c r="B22" s="10"/>
      <c r="C22" s="11"/>
      <c r="D22" s="18" t="s">
        <v>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8"/>
    </row>
    <row r="23" spans="2:57" s="2" customFormat="1" ht="15.75" customHeight="1">
      <c r="B23" s="10"/>
      <c r="C23" s="11"/>
      <c r="D23" s="11"/>
      <c r="E23" s="197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1"/>
      <c r="AP23" s="11"/>
      <c r="AQ23" s="12"/>
      <c r="BE23" s="188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8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8"/>
    </row>
    <row r="26" spans="2:57" s="2" customFormat="1" ht="15" customHeight="1">
      <c r="B26" s="10"/>
      <c r="C26" s="11"/>
      <c r="D26" s="22" t="s">
        <v>33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8">
        <f>ROUND($AG$87,2)</f>
        <v>0</v>
      </c>
      <c r="AL26" s="190"/>
      <c r="AM26" s="190"/>
      <c r="AN26" s="190"/>
      <c r="AO26" s="190"/>
      <c r="AP26" s="11"/>
      <c r="AQ26" s="12"/>
      <c r="BE26" s="188"/>
    </row>
    <row r="27" spans="2:57" s="2" customFormat="1" ht="15" customHeight="1">
      <c r="B27" s="10"/>
      <c r="C27" s="11"/>
      <c r="D27" s="22" t="s">
        <v>34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8">
        <f>ROUND($AG$95,2)</f>
        <v>0</v>
      </c>
      <c r="AL27" s="190"/>
      <c r="AM27" s="190"/>
      <c r="AN27" s="190"/>
      <c r="AO27" s="190"/>
      <c r="AP27" s="11"/>
      <c r="AQ27" s="12"/>
      <c r="BE27" s="188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2"/>
    </row>
    <row r="29" spans="2:57" s="6" customFormat="1" ht="27" customHeight="1">
      <c r="B29" s="23"/>
      <c r="C29" s="24"/>
      <c r="D29" s="26" t="s">
        <v>35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9">
        <f>ROUND($AK$26+$AK$27,2)</f>
        <v>0</v>
      </c>
      <c r="AL29" s="200"/>
      <c r="AM29" s="200"/>
      <c r="AN29" s="200"/>
      <c r="AO29" s="200"/>
      <c r="AP29" s="24"/>
      <c r="AQ29" s="25"/>
      <c r="BE29" s="192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2"/>
    </row>
    <row r="31" spans="2:57" s="6" customFormat="1" ht="15" customHeight="1">
      <c r="B31" s="28"/>
      <c r="C31" s="29"/>
      <c r="D31" s="29" t="s">
        <v>36</v>
      </c>
      <c r="E31" s="29"/>
      <c r="F31" s="29" t="s">
        <v>37</v>
      </c>
      <c r="G31" s="29"/>
      <c r="H31" s="29"/>
      <c r="I31" s="29"/>
      <c r="J31" s="29"/>
      <c r="K31" s="29"/>
      <c r="L31" s="201">
        <v>0.2</v>
      </c>
      <c r="M31" s="202"/>
      <c r="N31" s="202"/>
      <c r="O31" s="202"/>
      <c r="P31" s="29"/>
      <c r="Q31" s="29"/>
      <c r="R31" s="29"/>
      <c r="S31" s="29"/>
      <c r="T31" s="31" t="s">
        <v>38</v>
      </c>
      <c r="U31" s="29"/>
      <c r="V31" s="29"/>
      <c r="W31" s="203">
        <f>ROUND($AZ$87+SUM($CD$96:$CD$100),2)</f>
        <v>0</v>
      </c>
      <c r="X31" s="202"/>
      <c r="Y31" s="202"/>
      <c r="Z31" s="202"/>
      <c r="AA31" s="202"/>
      <c r="AB31" s="202"/>
      <c r="AC31" s="202"/>
      <c r="AD31" s="202"/>
      <c r="AE31" s="202"/>
      <c r="AF31" s="29"/>
      <c r="AG31" s="29"/>
      <c r="AH31" s="29"/>
      <c r="AI31" s="29"/>
      <c r="AJ31" s="29"/>
      <c r="AK31" s="203">
        <f>ROUND($AV$87+SUM($BY$96:$BY$100),2)</f>
        <v>0</v>
      </c>
      <c r="AL31" s="202"/>
      <c r="AM31" s="202"/>
      <c r="AN31" s="202"/>
      <c r="AO31" s="202"/>
      <c r="AP31" s="29"/>
      <c r="AQ31" s="32"/>
      <c r="BE31" s="193"/>
    </row>
    <row r="32" spans="2:57" s="6" customFormat="1" ht="15" customHeight="1">
      <c r="B32" s="28"/>
      <c r="C32" s="29"/>
      <c r="D32" s="29"/>
      <c r="E32" s="29"/>
      <c r="F32" s="29" t="s">
        <v>39</v>
      </c>
      <c r="G32" s="29"/>
      <c r="H32" s="29"/>
      <c r="I32" s="29"/>
      <c r="J32" s="29"/>
      <c r="K32" s="29"/>
      <c r="L32" s="201">
        <v>0.2</v>
      </c>
      <c r="M32" s="202"/>
      <c r="N32" s="202"/>
      <c r="O32" s="202"/>
      <c r="P32" s="29"/>
      <c r="Q32" s="29"/>
      <c r="R32" s="29"/>
      <c r="S32" s="29"/>
      <c r="T32" s="31" t="s">
        <v>38</v>
      </c>
      <c r="U32" s="29"/>
      <c r="V32" s="29"/>
      <c r="W32" s="203">
        <f>ROUND($BA$87+SUM($CE$96:$CE$100),2)</f>
        <v>0</v>
      </c>
      <c r="X32" s="202"/>
      <c r="Y32" s="202"/>
      <c r="Z32" s="202"/>
      <c r="AA32" s="202"/>
      <c r="AB32" s="202"/>
      <c r="AC32" s="202"/>
      <c r="AD32" s="202"/>
      <c r="AE32" s="202"/>
      <c r="AF32" s="29"/>
      <c r="AG32" s="29"/>
      <c r="AH32" s="29"/>
      <c r="AI32" s="29"/>
      <c r="AJ32" s="29"/>
      <c r="AK32" s="203">
        <f>ROUND($AW$87+SUM($BZ$96:$BZ$100),2)</f>
        <v>0</v>
      </c>
      <c r="AL32" s="202"/>
      <c r="AM32" s="202"/>
      <c r="AN32" s="202"/>
      <c r="AO32" s="202"/>
      <c r="AP32" s="29"/>
      <c r="AQ32" s="32"/>
      <c r="BE32" s="193"/>
    </row>
    <row r="33" spans="2:57" s="6" customFormat="1" ht="15" customHeight="1" hidden="1">
      <c r="B33" s="28"/>
      <c r="C33" s="29"/>
      <c r="D33" s="29"/>
      <c r="E33" s="29"/>
      <c r="F33" s="29" t="s">
        <v>40</v>
      </c>
      <c r="G33" s="29"/>
      <c r="H33" s="29"/>
      <c r="I33" s="29"/>
      <c r="J33" s="29"/>
      <c r="K33" s="29"/>
      <c r="L33" s="201">
        <v>0.2</v>
      </c>
      <c r="M33" s="202"/>
      <c r="N33" s="202"/>
      <c r="O33" s="202"/>
      <c r="P33" s="29"/>
      <c r="Q33" s="29"/>
      <c r="R33" s="29"/>
      <c r="S33" s="29"/>
      <c r="T33" s="31" t="s">
        <v>38</v>
      </c>
      <c r="U33" s="29"/>
      <c r="V33" s="29"/>
      <c r="W33" s="203">
        <f>ROUND($BB$87+SUM($CF$96:$CF$100),2)</f>
        <v>0</v>
      </c>
      <c r="X33" s="202"/>
      <c r="Y33" s="202"/>
      <c r="Z33" s="202"/>
      <c r="AA33" s="202"/>
      <c r="AB33" s="202"/>
      <c r="AC33" s="202"/>
      <c r="AD33" s="202"/>
      <c r="AE33" s="202"/>
      <c r="AF33" s="29"/>
      <c r="AG33" s="29"/>
      <c r="AH33" s="29"/>
      <c r="AI33" s="29"/>
      <c r="AJ33" s="29"/>
      <c r="AK33" s="203">
        <v>0</v>
      </c>
      <c r="AL33" s="202"/>
      <c r="AM33" s="202"/>
      <c r="AN33" s="202"/>
      <c r="AO33" s="202"/>
      <c r="AP33" s="29"/>
      <c r="AQ33" s="32"/>
      <c r="BE33" s="193"/>
    </row>
    <row r="34" spans="2:57" s="6" customFormat="1" ht="15" customHeight="1" hidden="1">
      <c r="B34" s="28"/>
      <c r="C34" s="29"/>
      <c r="D34" s="29"/>
      <c r="E34" s="29"/>
      <c r="F34" s="29" t="s">
        <v>41</v>
      </c>
      <c r="G34" s="29"/>
      <c r="H34" s="29"/>
      <c r="I34" s="29"/>
      <c r="J34" s="29"/>
      <c r="K34" s="29"/>
      <c r="L34" s="201">
        <v>0.2</v>
      </c>
      <c r="M34" s="202"/>
      <c r="N34" s="202"/>
      <c r="O34" s="202"/>
      <c r="P34" s="29"/>
      <c r="Q34" s="29"/>
      <c r="R34" s="29"/>
      <c r="S34" s="29"/>
      <c r="T34" s="31" t="s">
        <v>38</v>
      </c>
      <c r="U34" s="29"/>
      <c r="V34" s="29"/>
      <c r="W34" s="203">
        <f>ROUND($BC$87+SUM($CG$96:$CG$100),2)</f>
        <v>0</v>
      </c>
      <c r="X34" s="202"/>
      <c r="Y34" s="202"/>
      <c r="Z34" s="202"/>
      <c r="AA34" s="202"/>
      <c r="AB34" s="202"/>
      <c r="AC34" s="202"/>
      <c r="AD34" s="202"/>
      <c r="AE34" s="202"/>
      <c r="AF34" s="29"/>
      <c r="AG34" s="29"/>
      <c r="AH34" s="29"/>
      <c r="AI34" s="29"/>
      <c r="AJ34" s="29"/>
      <c r="AK34" s="203">
        <v>0</v>
      </c>
      <c r="AL34" s="202"/>
      <c r="AM34" s="202"/>
      <c r="AN34" s="202"/>
      <c r="AO34" s="202"/>
      <c r="AP34" s="29"/>
      <c r="AQ34" s="32"/>
      <c r="BE34" s="193"/>
    </row>
    <row r="35" spans="2:43" s="6" customFormat="1" ht="15" customHeight="1" hidden="1">
      <c r="B35" s="28"/>
      <c r="C35" s="29"/>
      <c r="D35" s="29"/>
      <c r="E35" s="29"/>
      <c r="F35" s="29" t="s">
        <v>42</v>
      </c>
      <c r="G35" s="29"/>
      <c r="H35" s="29"/>
      <c r="I35" s="29"/>
      <c r="J35" s="29"/>
      <c r="K35" s="29"/>
      <c r="L35" s="201">
        <v>0</v>
      </c>
      <c r="M35" s="202"/>
      <c r="N35" s="202"/>
      <c r="O35" s="202"/>
      <c r="P35" s="29"/>
      <c r="Q35" s="29"/>
      <c r="R35" s="29"/>
      <c r="S35" s="29"/>
      <c r="T35" s="31" t="s">
        <v>38</v>
      </c>
      <c r="U35" s="29"/>
      <c r="V35" s="29"/>
      <c r="W35" s="203">
        <f>ROUND($BD$87+SUM($CH$96:$CH$100),2)</f>
        <v>0</v>
      </c>
      <c r="X35" s="202"/>
      <c r="Y35" s="202"/>
      <c r="Z35" s="202"/>
      <c r="AA35" s="202"/>
      <c r="AB35" s="202"/>
      <c r="AC35" s="202"/>
      <c r="AD35" s="202"/>
      <c r="AE35" s="202"/>
      <c r="AF35" s="29"/>
      <c r="AG35" s="29"/>
      <c r="AH35" s="29"/>
      <c r="AI35" s="29"/>
      <c r="AJ35" s="29"/>
      <c r="AK35" s="203">
        <v>0</v>
      </c>
      <c r="AL35" s="202"/>
      <c r="AM35" s="202"/>
      <c r="AN35" s="202"/>
      <c r="AO35" s="202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43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44</v>
      </c>
      <c r="U37" s="35"/>
      <c r="V37" s="35"/>
      <c r="W37" s="35"/>
      <c r="X37" s="204" t="s">
        <v>45</v>
      </c>
      <c r="Y37" s="205"/>
      <c r="Z37" s="205"/>
      <c r="AA37" s="205"/>
      <c r="AB37" s="205"/>
      <c r="AC37" s="35"/>
      <c r="AD37" s="35"/>
      <c r="AE37" s="35"/>
      <c r="AF37" s="35"/>
      <c r="AG37" s="35"/>
      <c r="AH37" s="35"/>
      <c r="AI37" s="35"/>
      <c r="AJ37" s="35"/>
      <c r="AK37" s="206">
        <f>SUM($AK$29:$AK$35)</f>
        <v>0</v>
      </c>
      <c r="AL37" s="205"/>
      <c r="AM37" s="205"/>
      <c r="AN37" s="205"/>
      <c r="AO37" s="207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47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48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49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48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49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51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48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49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48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49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89" t="s">
        <v>52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5"/>
    </row>
    <row r="77" spans="2:43" s="52" customFormat="1" ht="15" customHeight="1">
      <c r="B77" s="53"/>
      <c r="C77" s="18" t="s">
        <v>12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145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15</v>
      </c>
      <c r="D78" s="57"/>
      <c r="E78" s="57"/>
      <c r="F78" s="57"/>
      <c r="G78" s="57"/>
      <c r="H78" s="57"/>
      <c r="I78" s="57"/>
      <c r="J78" s="57"/>
      <c r="K78" s="57"/>
      <c r="L78" s="209" t="str">
        <f>$K$6</f>
        <v>Novostavba rodinného domu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21</v>
      </c>
      <c r="AJ80" s="24"/>
      <c r="AK80" s="24"/>
      <c r="AL80" s="24"/>
      <c r="AM80" s="60" t="str">
        <f>IF($AN$8="","",$AN$8)</f>
        <v>12.09.2015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23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28</v>
      </c>
      <c r="AJ82" s="24"/>
      <c r="AK82" s="24"/>
      <c r="AL82" s="24"/>
      <c r="AM82" s="194" t="str">
        <f>IF($E$17="","",$E$17)</f>
        <v> </v>
      </c>
      <c r="AN82" s="208"/>
      <c r="AO82" s="208"/>
      <c r="AP82" s="208"/>
      <c r="AQ82" s="25"/>
      <c r="AS82" s="211" t="s">
        <v>53</v>
      </c>
      <c r="AT82" s="212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26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31</v>
      </c>
      <c r="AJ83" s="24"/>
      <c r="AK83" s="24"/>
      <c r="AL83" s="24"/>
      <c r="AM83" s="194" t="str">
        <f>IF($E$20="","",$E$20)</f>
        <v> </v>
      </c>
      <c r="AN83" s="208"/>
      <c r="AO83" s="208"/>
      <c r="AP83" s="208"/>
      <c r="AQ83" s="25"/>
      <c r="AS83" s="213"/>
      <c r="AT83" s="192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14"/>
      <c r="AT84" s="208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15" t="s">
        <v>54</v>
      </c>
      <c r="D85" s="205"/>
      <c r="E85" s="205"/>
      <c r="F85" s="205"/>
      <c r="G85" s="205"/>
      <c r="H85" s="35"/>
      <c r="I85" s="216" t="s">
        <v>55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16" t="s">
        <v>56</v>
      </c>
      <c r="AH85" s="205"/>
      <c r="AI85" s="205"/>
      <c r="AJ85" s="205"/>
      <c r="AK85" s="205"/>
      <c r="AL85" s="205"/>
      <c r="AM85" s="205"/>
      <c r="AN85" s="216" t="s">
        <v>57</v>
      </c>
      <c r="AO85" s="205"/>
      <c r="AP85" s="207"/>
      <c r="AQ85" s="25"/>
      <c r="AS85" s="66" t="s">
        <v>58</v>
      </c>
      <c r="AT85" s="67" t="s">
        <v>59</v>
      </c>
      <c r="AU85" s="67" t="s">
        <v>60</v>
      </c>
      <c r="AV85" s="67" t="s">
        <v>61</v>
      </c>
      <c r="AW85" s="67" t="s">
        <v>62</v>
      </c>
      <c r="AX85" s="67" t="s">
        <v>63</v>
      </c>
      <c r="AY85" s="67" t="s">
        <v>64</v>
      </c>
      <c r="AZ85" s="67" t="s">
        <v>65</v>
      </c>
      <c r="BA85" s="67" t="s">
        <v>66</v>
      </c>
      <c r="BB85" s="67" t="s">
        <v>67</v>
      </c>
      <c r="BC85" s="67" t="s">
        <v>68</v>
      </c>
      <c r="BD85" s="68" t="s">
        <v>69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24">
        <f>ROUND(SUM($AG$88:$AG$93),2)</f>
        <v>0</v>
      </c>
      <c r="AH87" s="225"/>
      <c r="AI87" s="225"/>
      <c r="AJ87" s="225"/>
      <c r="AK87" s="225"/>
      <c r="AL87" s="225"/>
      <c r="AM87" s="225"/>
      <c r="AN87" s="224">
        <f>SUM($AG$87,$AT$87)</f>
        <v>0</v>
      </c>
      <c r="AO87" s="225"/>
      <c r="AP87" s="225"/>
      <c r="AQ87" s="58"/>
      <c r="AS87" s="72">
        <f>ROUND(SUM($AS$88:$AS$93),2)</f>
        <v>0</v>
      </c>
      <c r="AT87" s="73">
        <f>ROUND(SUM($AV$87:$AW$87),2)</f>
        <v>0</v>
      </c>
      <c r="AU87" s="74">
        <f>ROUND(SUM($AU$88:$AU$93),5)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ROUND(SUM($AZ$88:$AZ$93),2)</f>
        <v>0</v>
      </c>
      <c r="BA87" s="73">
        <f>ROUND(SUM($BA$88:$BA$93),2)</f>
        <v>0</v>
      </c>
      <c r="BB87" s="73">
        <f>ROUND(SUM($BB$88:$BB$93),2)</f>
        <v>0</v>
      </c>
      <c r="BC87" s="73">
        <f>ROUND(SUM($BC$88:$BC$93),2)</f>
        <v>0</v>
      </c>
      <c r="BD87" s="75">
        <f>ROUND(SUM($BD$88:$BD$93),2)</f>
        <v>0</v>
      </c>
      <c r="BS87" s="55" t="s">
        <v>71</v>
      </c>
      <c r="BT87" s="55" t="s">
        <v>72</v>
      </c>
      <c r="BU87" s="76" t="s">
        <v>73</v>
      </c>
      <c r="BV87" s="55" t="s">
        <v>74</v>
      </c>
      <c r="BW87" s="55" t="s">
        <v>75</v>
      </c>
      <c r="BX87" s="55" t="s">
        <v>76</v>
      </c>
    </row>
    <row r="88" spans="1:76" s="77" customFormat="1" ht="28.5" customHeight="1">
      <c r="A88" s="265" t="s">
        <v>705</v>
      </c>
      <c r="B88" s="78"/>
      <c r="C88" s="79"/>
      <c r="D88" s="219" t="s">
        <v>77</v>
      </c>
      <c r="E88" s="220"/>
      <c r="F88" s="220"/>
      <c r="G88" s="220"/>
      <c r="H88" s="220"/>
      <c r="I88" s="79"/>
      <c r="J88" s="219" t="s">
        <v>78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7">
        <f>'145 - 1 - Vodovodná prípojka'!$M$30</f>
        <v>0</v>
      </c>
      <c r="AH88" s="218"/>
      <c r="AI88" s="218"/>
      <c r="AJ88" s="218"/>
      <c r="AK88" s="218"/>
      <c r="AL88" s="218"/>
      <c r="AM88" s="218"/>
      <c r="AN88" s="217">
        <f>SUM($AG$88,$AT$88)</f>
        <v>0</v>
      </c>
      <c r="AO88" s="218"/>
      <c r="AP88" s="218"/>
      <c r="AQ88" s="80"/>
      <c r="AS88" s="81">
        <f>'145 - 1 - Vodovodná prípojka'!$M$28</f>
        <v>0</v>
      </c>
      <c r="AT88" s="82">
        <f>ROUND(SUM($AV$88:$AW$88),2)</f>
        <v>0</v>
      </c>
      <c r="AU88" s="83">
        <f>'145 - 1 - Vodovodná prípojka'!$W$121</f>
        <v>0</v>
      </c>
      <c r="AV88" s="82">
        <f>'145 - 1 - Vodovodná prípojka'!$M$32</f>
        <v>0</v>
      </c>
      <c r="AW88" s="82">
        <f>'145 - 1 - Vodovodná prípojka'!$M$33</f>
        <v>0</v>
      </c>
      <c r="AX88" s="82">
        <f>'145 - 1 - Vodovodná prípojka'!$M$34</f>
        <v>0</v>
      </c>
      <c r="AY88" s="82">
        <f>'145 - 1 - Vodovodná prípojka'!$M$35</f>
        <v>0</v>
      </c>
      <c r="AZ88" s="82">
        <f>'145 - 1 - Vodovodná prípojka'!$H$32</f>
        <v>0</v>
      </c>
      <c r="BA88" s="82">
        <f>'145 - 1 - Vodovodná prípojka'!$H$33</f>
        <v>0</v>
      </c>
      <c r="BB88" s="82">
        <f>'145 - 1 - Vodovodná prípojka'!$H$34</f>
        <v>0</v>
      </c>
      <c r="BC88" s="82">
        <f>'145 - 1 - Vodovodná prípojka'!$H$35</f>
        <v>0</v>
      </c>
      <c r="BD88" s="84">
        <f>'145 - 1 - Vodovodná prípojka'!$H$36</f>
        <v>0</v>
      </c>
      <c r="BT88" s="77" t="s">
        <v>79</v>
      </c>
      <c r="BV88" s="77" t="s">
        <v>74</v>
      </c>
      <c r="BW88" s="77" t="s">
        <v>80</v>
      </c>
      <c r="BX88" s="77" t="s">
        <v>75</v>
      </c>
    </row>
    <row r="89" spans="1:76" s="77" customFormat="1" ht="28.5" customHeight="1">
      <c r="A89" s="265" t="s">
        <v>705</v>
      </c>
      <c r="B89" s="78"/>
      <c r="C89" s="79"/>
      <c r="D89" s="219" t="s">
        <v>81</v>
      </c>
      <c r="E89" s="220"/>
      <c r="F89" s="220"/>
      <c r="G89" s="220"/>
      <c r="H89" s="220"/>
      <c r="I89" s="79"/>
      <c r="J89" s="219" t="s">
        <v>82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7">
        <f>'145 - 2 - Kanalizačná prí...'!$M$30</f>
        <v>0</v>
      </c>
      <c r="AH89" s="218"/>
      <c r="AI89" s="218"/>
      <c r="AJ89" s="218"/>
      <c r="AK89" s="218"/>
      <c r="AL89" s="218"/>
      <c r="AM89" s="218"/>
      <c r="AN89" s="217">
        <f>SUM($AG$89,$AT$89)</f>
        <v>0</v>
      </c>
      <c r="AO89" s="218"/>
      <c r="AP89" s="218"/>
      <c r="AQ89" s="80"/>
      <c r="AS89" s="81">
        <f>'145 - 2 - Kanalizačná prí...'!$M$28</f>
        <v>0</v>
      </c>
      <c r="AT89" s="82">
        <f>ROUND(SUM($AV$89:$AW$89),2)</f>
        <v>0</v>
      </c>
      <c r="AU89" s="83">
        <f>'145 - 2 - Kanalizačná prí...'!$W$121</f>
        <v>0</v>
      </c>
      <c r="AV89" s="82">
        <f>'145 - 2 - Kanalizačná prí...'!$M$32</f>
        <v>0</v>
      </c>
      <c r="AW89" s="82">
        <f>'145 - 2 - Kanalizačná prí...'!$M$33</f>
        <v>0</v>
      </c>
      <c r="AX89" s="82">
        <f>'145 - 2 - Kanalizačná prí...'!$M$34</f>
        <v>0</v>
      </c>
      <c r="AY89" s="82">
        <f>'145 - 2 - Kanalizačná prí...'!$M$35</f>
        <v>0</v>
      </c>
      <c r="AZ89" s="82">
        <f>'145 - 2 - Kanalizačná prí...'!$H$32</f>
        <v>0</v>
      </c>
      <c r="BA89" s="82">
        <f>'145 - 2 - Kanalizačná prí...'!$H$33</f>
        <v>0</v>
      </c>
      <c r="BB89" s="82">
        <f>'145 - 2 - Kanalizačná prí...'!$H$34</f>
        <v>0</v>
      </c>
      <c r="BC89" s="82">
        <f>'145 - 2 - Kanalizačná prí...'!$H$35</f>
        <v>0</v>
      </c>
      <c r="BD89" s="84">
        <f>'145 - 2 - Kanalizačná prí...'!$H$36</f>
        <v>0</v>
      </c>
      <c r="BT89" s="77" t="s">
        <v>79</v>
      </c>
      <c r="BV89" s="77" t="s">
        <v>74</v>
      </c>
      <c r="BW89" s="77" t="s">
        <v>83</v>
      </c>
      <c r="BX89" s="77" t="s">
        <v>75</v>
      </c>
    </row>
    <row r="90" spans="1:76" s="77" customFormat="1" ht="28.5" customHeight="1">
      <c r="A90" s="265" t="s">
        <v>705</v>
      </c>
      <c r="B90" s="78"/>
      <c r="C90" s="79"/>
      <c r="D90" s="219" t="s">
        <v>84</v>
      </c>
      <c r="E90" s="220"/>
      <c r="F90" s="220"/>
      <c r="G90" s="220"/>
      <c r="H90" s="220"/>
      <c r="I90" s="79"/>
      <c r="J90" s="219" t="s">
        <v>85</v>
      </c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17">
        <f>'145 - 3 - Základy'!$M$30</f>
        <v>0</v>
      </c>
      <c r="AH90" s="218"/>
      <c r="AI90" s="218"/>
      <c r="AJ90" s="218"/>
      <c r="AK90" s="218"/>
      <c r="AL90" s="218"/>
      <c r="AM90" s="218"/>
      <c r="AN90" s="217">
        <f>SUM($AG$90,$AT$90)</f>
        <v>0</v>
      </c>
      <c r="AO90" s="218"/>
      <c r="AP90" s="218"/>
      <c r="AQ90" s="80"/>
      <c r="AS90" s="81">
        <f>'145 - 3 - Základy'!$M$28</f>
        <v>0</v>
      </c>
      <c r="AT90" s="82">
        <f>ROUND(SUM($AV$90:$AW$90),2)</f>
        <v>0</v>
      </c>
      <c r="AU90" s="83">
        <f>'145 - 3 - Základy'!$W$123</f>
        <v>0</v>
      </c>
      <c r="AV90" s="82">
        <f>'145 - 3 - Základy'!$M$32</f>
        <v>0</v>
      </c>
      <c r="AW90" s="82">
        <f>'145 - 3 - Základy'!$M$33</f>
        <v>0</v>
      </c>
      <c r="AX90" s="82">
        <f>'145 - 3 - Základy'!$M$34</f>
        <v>0</v>
      </c>
      <c r="AY90" s="82">
        <f>'145 - 3 - Základy'!$M$35</f>
        <v>0</v>
      </c>
      <c r="AZ90" s="82">
        <f>'145 - 3 - Základy'!$H$32</f>
        <v>0</v>
      </c>
      <c r="BA90" s="82">
        <f>'145 - 3 - Základy'!$H$33</f>
        <v>0</v>
      </c>
      <c r="BB90" s="82">
        <f>'145 - 3 - Základy'!$H$34</f>
        <v>0</v>
      </c>
      <c r="BC90" s="82">
        <f>'145 - 3 - Základy'!$H$35</f>
        <v>0</v>
      </c>
      <c r="BD90" s="84">
        <f>'145 - 3 - Základy'!$H$36</f>
        <v>0</v>
      </c>
      <c r="BT90" s="77" t="s">
        <v>79</v>
      </c>
      <c r="BV90" s="77" t="s">
        <v>74</v>
      </c>
      <c r="BW90" s="77" t="s">
        <v>86</v>
      </c>
      <c r="BX90" s="77" t="s">
        <v>75</v>
      </c>
    </row>
    <row r="91" spans="1:76" s="77" customFormat="1" ht="28.5" customHeight="1">
      <c r="A91" s="265" t="s">
        <v>705</v>
      </c>
      <c r="B91" s="78"/>
      <c r="C91" s="79"/>
      <c r="D91" s="219" t="s">
        <v>87</v>
      </c>
      <c r="E91" s="220"/>
      <c r="F91" s="220"/>
      <c r="G91" s="220"/>
      <c r="H91" s="220"/>
      <c r="I91" s="79"/>
      <c r="J91" s="219" t="s">
        <v>88</v>
      </c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17">
        <f>'145 - 4 - 1. NP'!$M$30</f>
        <v>0</v>
      </c>
      <c r="AH91" s="218"/>
      <c r="AI91" s="218"/>
      <c r="AJ91" s="218"/>
      <c r="AK91" s="218"/>
      <c r="AL91" s="218"/>
      <c r="AM91" s="218"/>
      <c r="AN91" s="217">
        <f>SUM($AG$91,$AT$91)</f>
        <v>0</v>
      </c>
      <c r="AO91" s="218"/>
      <c r="AP91" s="218"/>
      <c r="AQ91" s="80"/>
      <c r="AS91" s="81">
        <f>'145 - 4 - 1. NP'!$M$28</f>
        <v>0</v>
      </c>
      <c r="AT91" s="82">
        <f>ROUND(SUM($AV$91:$AW$91),2)</f>
        <v>0</v>
      </c>
      <c r="AU91" s="83">
        <f>'145 - 4 - 1. NP'!$W$124</f>
        <v>0</v>
      </c>
      <c r="AV91" s="82">
        <f>'145 - 4 - 1. NP'!$M$32</f>
        <v>0</v>
      </c>
      <c r="AW91" s="82">
        <f>'145 - 4 - 1. NP'!$M$33</f>
        <v>0</v>
      </c>
      <c r="AX91" s="82">
        <f>'145 - 4 - 1. NP'!$M$34</f>
        <v>0</v>
      </c>
      <c r="AY91" s="82">
        <f>'145 - 4 - 1. NP'!$M$35</f>
        <v>0</v>
      </c>
      <c r="AZ91" s="82">
        <f>'145 - 4 - 1. NP'!$H$32</f>
        <v>0</v>
      </c>
      <c r="BA91" s="82">
        <f>'145 - 4 - 1. NP'!$H$33</f>
        <v>0</v>
      </c>
      <c r="BB91" s="82">
        <f>'145 - 4 - 1. NP'!$H$34</f>
        <v>0</v>
      </c>
      <c r="BC91" s="82">
        <f>'145 - 4 - 1. NP'!$H$35</f>
        <v>0</v>
      </c>
      <c r="BD91" s="84">
        <f>'145 - 4 - 1. NP'!$H$36</f>
        <v>0</v>
      </c>
      <c r="BT91" s="77" t="s">
        <v>79</v>
      </c>
      <c r="BV91" s="77" t="s">
        <v>74</v>
      </c>
      <c r="BW91" s="77" t="s">
        <v>89</v>
      </c>
      <c r="BX91" s="77" t="s">
        <v>75</v>
      </c>
    </row>
    <row r="92" spans="1:76" s="77" customFormat="1" ht="28.5" customHeight="1">
      <c r="A92" s="265" t="s">
        <v>705</v>
      </c>
      <c r="B92" s="78"/>
      <c r="C92" s="79"/>
      <c r="D92" s="219" t="s">
        <v>90</v>
      </c>
      <c r="E92" s="220"/>
      <c r="F92" s="220"/>
      <c r="G92" s="220"/>
      <c r="H92" s="220"/>
      <c r="I92" s="79"/>
      <c r="J92" s="219" t="s">
        <v>91</v>
      </c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17">
        <f>'145 - 5 - Krov'!$M$30</f>
        <v>0</v>
      </c>
      <c r="AH92" s="218"/>
      <c r="AI92" s="218"/>
      <c r="AJ92" s="218"/>
      <c r="AK92" s="218"/>
      <c r="AL92" s="218"/>
      <c r="AM92" s="218"/>
      <c r="AN92" s="217">
        <f>SUM($AG$92,$AT$92)</f>
        <v>0</v>
      </c>
      <c r="AO92" s="218"/>
      <c r="AP92" s="218"/>
      <c r="AQ92" s="80"/>
      <c r="AS92" s="81">
        <f>'145 - 5 - Krov'!$M$28</f>
        <v>0</v>
      </c>
      <c r="AT92" s="82">
        <f>ROUND(SUM($AV$92:$AW$92),2)</f>
        <v>0</v>
      </c>
      <c r="AU92" s="83">
        <f>'145 - 5 - Krov'!$W$121</f>
        <v>0</v>
      </c>
      <c r="AV92" s="82">
        <f>'145 - 5 - Krov'!$M$32</f>
        <v>0</v>
      </c>
      <c r="AW92" s="82">
        <f>'145 - 5 - Krov'!$M$33</f>
        <v>0</v>
      </c>
      <c r="AX92" s="82">
        <f>'145 - 5 - Krov'!$M$34</f>
        <v>0</v>
      </c>
      <c r="AY92" s="82">
        <f>'145 - 5 - Krov'!$M$35</f>
        <v>0</v>
      </c>
      <c r="AZ92" s="82">
        <f>'145 - 5 - Krov'!$H$32</f>
        <v>0</v>
      </c>
      <c r="BA92" s="82">
        <f>'145 - 5 - Krov'!$H$33</f>
        <v>0</v>
      </c>
      <c r="BB92" s="82">
        <f>'145 - 5 - Krov'!$H$34</f>
        <v>0</v>
      </c>
      <c r="BC92" s="82">
        <f>'145 - 5 - Krov'!$H$35</f>
        <v>0</v>
      </c>
      <c r="BD92" s="84">
        <f>'145 - 5 - Krov'!$H$36</f>
        <v>0</v>
      </c>
      <c r="BT92" s="77" t="s">
        <v>79</v>
      </c>
      <c r="BV92" s="77" t="s">
        <v>74</v>
      </c>
      <c r="BW92" s="77" t="s">
        <v>92</v>
      </c>
      <c r="BX92" s="77" t="s">
        <v>75</v>
      </c>
    </row>
    <row r="93" spans="1:76" s="77" customFormat="1" ht="28.5" customHeight="1">
      <c r="A93" s="265" t="s">
        <v>705</v>
      </c>
      <c r="B93" s="78"/>
      <c r="C93" s="79"/>
      <c r="D93" s="219" t="s">
        <v>93</v>
      </c>
      <c r="E93" s="220"/>
      <c r="F93" s="220"/>
      <c r="G93" s="220"/>
      <c r="H93" s="220"/>
      <c r="I93" s="79"/>
      <c r="J93" s="219" t="s">
        <v>94</v>
      </c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17">
        <f>'145 - 6 - Drenáž, dažďová...'!$M$30</f>
        <v>0</v>
      </c>
      <c r="AH93" s="218"/>
      <c r="AI93" s="218"/>
      <c r="AJ93" s="218"/>
      <c r="AK93" s="218"/>
      <c r="AL93" s="218"/>
      <c r="AM93" s="218"/>
      <c r="AN93" s="217">
        <f>SUM($AG$93,$AT$93)</f>
        <v>0</v>
      </c>
      <c r="AO93" s="218"/>
      <c r="AP93" s="218"/>
      <c r="AQ93" s="80"/>
      <c r="AS93" s="85">
        <f>'145 - 6 - Drenáž, dažďová...'!$M$28</f>
        <v>0</v>
      </c>
      <c r="AT93" s="86">
        <f>ROUND(SUM($AV$93:$AW$93),2)</f>
        <v>0</v>
      </c>
      <c r="AU93" s="87">
        <f>'145 - 6 - Drenáž, dažďová...'!$W$124</f>
        <v>0</v>
      </c>
      <c r="AV93" s="86">
        <f>'145 - 6 - Drenáž, dažďová...'!$M$32</f>
        <v>0</v>
      </c>
      <c r="AW93" s="86">
        <f>'145 - 6 - Drenáž, dažďová...'!$M$33</f>
        <v>0</v>
      </c>
      <c r="AX93" s="86">
        <f>'145 - 6 - Drenáž, dažďová...'!$M$34</f>
        <v>0</v>
      </c>
      <c r="AY93" s="86">
        <f>'145 - 6 - Drenáž, dažďová...'!$M$35</f>
        <v>0</v>
      </c>
      <c r="AZ93" s="86">
        <f>'145 - 6 - Drenáž, dažďová...'!$H$32</f>
        <v>0</v>
      </c>
      <c r="BA93" s="86">
        <f>'145 - 6 - Drenáž, dažďová...'!$H$33</f>
        <v>0</v>
      </c>
      <c r="BB93" s="86">
        <f>'145 - 6 - Drenáž, dažďová...'!$H$34</f>
        <v>0</v>
      </c>
      <c r="BC93" s="86">
        <f>'145 - 6 - Drenáž, dažďová...'!$H$35</f>
        <v>0</v>
      </c>
      <c r="BD93" s="88">
        <f>'145 - 6 - Drenáž, dažďová...'!$H$36</f>
        <v>0</v>
      </c>
      <c r="BT93" s="77" t="s">
        <v>79</v>
      </c>
      <c r="BV93" s="77" t="s">
        <v>74</v>
      </c>
      <c r="BW93" s="77" t="s">
        <v>95</v>
      </c>
      <c r="BX93" s="77" t="s">
        <v>75</v>
      </c>
    </row>
    <row r="94" spans="2:43" s="2" customFormat="1" ht="14.25" customHeight="1"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2"/>
    </row>
    <row r="95" spans="2:49" s="6" customFormat="1" ht="30.75" customHeight="1">
      <c r="B95" s="23"/>
      <c r="C95" s="71" t="s">
        <v>96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24">
        <f>ROUND(SUM($AG$96:$AG$99),2)</f>
        <v>0</v>
      </c>
      <c r="AH95" s="208"/>
      <c r="AI95" s="208"/>
      <c r="AJ95" s="208"/>
      <c r="AK95" s="208"/>
      <c r="AL95" s="208"/>
      <c r="AM95" s="208"/>
      <c r="AN95" s="224">
        <f>ROUND(SUM($AN$96:$AN$99),2)</f>
        <v>0</v>
      </c>
      <c r="AO95" s="208"/>
      <c r="AP95" s="208"/>
      <c r="AQ95" s="25"/>
      <c r="AS95" s="66" t="s">
        <v>97</v>
      </c>
      <c r="AT95" s="67" t="s">
        <v>98</v>
      </c>
      <c r="AU95" s="67" t="s">
        <v>36</v>
      </c>
      <c r="AV95" s="68" t="s">
        <v>59</v>
      </c>
      <c r="AW95" s="69"/>
    </row>
    <row r="96" spans="2:89" s="6" customFormat="1" ht="21" customHeight="1">
      <c r="B96" s="23"/>
      <c r="C96" s="24"/>
      <c r="D96" s="89" t="s">
        <v>99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21">
        <f>ROUND($AG$87*$AS$96,2)</f>
        <v>0</v>
      </c>
      <c r="AH96" s="208"/>
      <c r="AI96" s="208"/>
      <c r="AJ96" s="208"/>
      <c r="AK96" s="208"/>
      <c r="AL96" s="208"/>
      <c r="AM96" s="208"/>
      <c r="AN96" s="222">
        <f>ROUND($AG$96+$AV$96,2)</f>
        <v>0</v>
      </c>
      <c r="AO96" s="208"/>
      <c r="AP96" s="208"/>
      <c r="AQ96" s="25"/>
      <c r="AS96" s="90">
        <v>0</v>
      </c>
      <c r="AT96" s="91" t="s">
        <v>100</v>
      </c>
      <c r="AU96" s="91" t="s">
        <v>37</v>
      </c>
      <c r="AV96" s="92">
        <f>ROUND(IF($AU$96="základná",$AG$96*$L$31,IF($AU$96="znížená",$AG$96*$L$32,0)),2)</f>
        <v>0</v>
      </c>
      <c r="BV96" s="6" t="s">
        <v>101</v>
      </c>
      <c r="BY96" s="93">
        <f>IF($AU$96="základná",$AV$96,0)</f>
        <v>0</v>
      </c>
      <c r="BZ96" s="93">
        <f>IF($AU$96="znížená",$AV$96,0)</f>
        <v>0</v>
      </c>
      <c r="CA96" s="93">
        <v>0</v>
      </c>
      <c r="CB96" s="93">
        <v>0</v>
      </c>
      <c r="CC96" s="93">
        <v>0</v>
      </c>
      <c r="CD96" s="93">
        <f>IF($AU$96="základná",$AG$96,0)</f>
        <v>0</v>
      </c>
      <c r="CE96" s="93">
        <f>IF($AU$96="znížená",$AG$96,0)</f>
        <v>0</v>
      </c>
      <c r="CF96" s="93">
        <f>IF($AU$96="zákl. prenesená",$AG$96,0)</f>
        <v>0</v>
      </c>
      <c r="CG96" s="93">
        <f>IF($AU$96="zníž. prenesená",$AG$96,0)</f>
        <v>0</v>
      </c>
      <c r="CH96" s="93">
        <f>IF($AU$96="nulová",$AG$96,0)</f>
        <v>0</v>
      </c>
      <c r="CI96" s="6">
        <f>IF($AU$96="základná",1,IF($AU$96="znížená",2,IF($AU$96="zákl. prenesená",4,IF($AU$96="zníž. prenesená",5,3))))</f>
        <v>1</v>
      </c>
      <c r="CJ96" s="6">
        <f>IF($AT$96="stavebná časť",1,IF(8896="investičná časť",2,3))</f>
        <v>1</v>
      </c>
      <c r="CK96" s="6" t="str">
        <f>IF($D$96="Vyplň vlastné","","x")</f>
        <v>x</v>
      </c>
    </row>
    <row r="97" spans="2:89" s="6" customFormat="1" ht="21" customHeight="1">
      <c r="B97" s="23"/>
      <c r="C97" s="24"/>
      <c r="D97" s="223" t="s">
        <v>102</v>
      </c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4"/>
      <c r="AD97" s="24"/>
      <c r="AE97" s="24"/>
      <c r="AF97" s="24"/>
      <c r="AG97" s="221">
        <f>$AG$87*$AS$97</f>
        <v>0</v>
      </c>
      <c r="AH97" s="208"/>
      <c r="AI97" s="208"/>
      <c r="AJ97" s="208"/>
      <c r="AK97" s="208"/>
      <c r="AL97" s="208"/>
      <c r="AM97" s="208"/>
      <c r="AN97" s="222">
        <f>$AG$97+$AV$97</f>
        <v>0</v>
      </c>
      <c r="AO97" s="208"/>
      <c r="AP97" s="208"/>
      <c r="AQ97" s="25"/>
      <c r="AS97" s="94">
        <v>0</v>
      </c>
      <c r="AT97" s="95" t="s">
        <v>100</v>
      </c>
      <c r="AU97" s="95" t="s">
        <v>37</v>
      </c>
      <c r="AV97" s="96">
        <f>ROUND(IF($AU$97="nulová",0,IF(OR($AU$97="základná",$AU$97="zákl. prenesená"),$AG$97*$L$31,$AG$97*$L$32)),2)</f>
        <v>0</v>
      </c>
      <c r="BV97" s="6" t="s">
        <v>103</v>
      </c>
      <c r="BY97" s="93">
        <f>IF($AU$97="základná",$AV$97,0)</f>
        <v>0</v>
      </c>
      <c r="BZ97" s="93">
        <f>IF($AU$97="znížená",$AV$97,0)</f>
        <v>0</v>
      </c>
      <c r="CA97" s="93">
        <f>IF($AU$97="zákl. prenesená",$AV$97,0)</f>
        <v>0</v>
      </c>
      <c r="CB97" s="93">
        <f>IF($AU$97="zníž. prenesená",$AV$97,0)</f>
        <v>0</v>
      </c>
      <c r="CC97" s="93">
        <f>IF($AU$97="nulová",$AV$97,0)</f>
        <v>0</v>
      </c>
      <c r="CD97" s="93">
        <f>IF($AU$97="základná",$AG$97,0)</f>
        <v>0</v>
      </c>
      <c r="CE97" s="93">
        <f>IF($AU$97="znížená",$AG$97,0)</f>
        <v>0</v>
      </c>
      <c r="CF97" s="93">
        <f>IF($AU$97="zákl. prenesená",$AG$97,0)</f>
        <v>0</v>
      </c>
      <c r="CG97" s="93">
        <f>IF($AU$97="zníž. prenesená",$AG$97,0)</f>
        <v>0</v>
      </c>
      <c r="CH97" s="93">
        <f>IF($AU$97="nulová",$AG$97,0)</f>
        <v>0</v>
      </c>
      <c r="CI97" s="6">
        <f>IF($AU$97="základná",1,IF($AU$97="znížená",2,IF($AU$97="zákl. prenesená",4,IF($AU$97="zníž. prenesená",5,3))))</f>
        <v>1</v>
      </c>
      <c r="CJ97" s="6">
        <f>IF($AT$97="stavebná časť",1,IF(8897="investičná časť",2,3))</f>
        <v>1</v>
      </c>
      <c r="CK97" s="6">
        <f>IF($D$97="Vyplň vlastné","","x")</f>
      </c>
    </row>
    <row r="98" spans="2:89" s="6" customFormat="1" ht="21" customHeight="1">
      <c r="B98" s="23"/>
      <c r="C98" s="24"/>
      <c r="D98" s="223" t="s">
        <v>102</v>
      </c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4"/>
      <c r="AD98" s="24"/>
      <c r="AE98" s="24"/>
      <c r="AF98" s="24"/>
      <c r="AG98" s="221">
        <f>$AG$87*$AS$98</f>
        <v>0</v>
      </c>
      <c r="AH98" s="208"/>
      <c r="AI98" s="208"/>
      <c r="AJ98" s="208"/>
      <c r="AK98" s="208"/>
      <c r="AL98" s="208"/>
      <c r="AM98" s="208"/>
      <c r="AN98" s="222">
        <f>$AG$98+$AV$98</f>
        <v>0</v>
      </c>
      <c r="AO98" s="208"/>
      <c r="AP98" s="208"/>
      <c r="AQ98" s="25"/>
      <c r="AS98" s="94">
        <v>0</v>
      </c>
      <c r="AT98" s="95" t="s">
        <v>100</v>
      </c>
      <c r="AU98" s="95" t="s">
        <v>37</v>
      </c>
      <c r="AV98" s="96">
        <f>ROUND(IF($AU$98="nulová",0,IF(OR($AU$98="základná",$AU$98="zákl. prenesená"),$AG$98*$L$31,$AG$98*$L$32)),2)</f>
        <v>0</v>
      </c>
      <c r="BV98" s="6" t="s">
        <v>103</v>
      </c>
      <c r="BY98" s="93">
        <f>IF($AU$98="základná",$AV$98,0)</f>
        <v>0</v>
      </c>
      <c r="BZ98" s="93">
        <f>IF($AU$98="znížená",$AV$98,0)</f>
        <v>0</v>
      </c>
      <c r="CA98" s="93">
        <f>IF($AU$98="zákl. prenesená",$AV$98,0)</f>
        <v>0</v>
      </c>
      <c r="CB98" s="93">
        <f>IF($AU$98="zníž. prenesená",$AV$98,0)</f>
        <v>0</v>
      </c>
      <c r="CC98" s="93">
        <f>IF($AU$98="nulová",$AV$98,0)</f>
        <v>0</v>
      </c>
      <c r="CD98" s="93">
        <f>IF($AU$98="základná",$AG$98,0)</f>
        <v>0</v>
      </c>
      <c r="CE98" s="93">
        <f>IF($AU$98="znížená",$AG$98,0)</f>
        <v>0</v>
      </c>
      <c r="CF98" s="93">
        <f>IF($AU$98="zákl. prenesená",$AG$98,0)</f>
        <v>0</v>
      </c>
      <c r="CG98" s="93">
        <f>IF($AU$98="zníž. prenesená",$AG$98,0)</f>
        <v>0</v>
      </c>
      <c r="CH98" s="93">
        <f>IF($AU$98="nulová",$AG$98,0)</f>
        <v>0</v>
      </c>
      <c r="CI98" s="6">
        <f>IF($AU$98="základná",1,IF($AU$98="znížená",2,IF($AU$98="zákl. prenesená",4,IF($AU$98="zníž. prenesená",5,3))))</f>
        <v>1</v>
      </c>
      <c r="CJ98" s="6">
        <f>IF($AT$98="stavebná časť",1,IF(8898="investičná časť",2,3))</f>
        <v>1</v>
      </c>
      <c r="CK98" s="6">
        <f>IF($D$98="Vyplň vlastné","","x")</f>
      </c>
    </row>
    <row r="99" spans="2:89" s="6" customFormat="1" ht="21" customHeight="1">
      <c r="B99" s="23"/>
      <c r="C99" s="24"/>
      <c r="D99" s="223" t="s">
        <v>102</v>
      </c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4"/>
      <c r="AD99" s="24"/>
      <c r="AE99" s="24"/>
      <c r="AF99" s="24"/>
      <c r="AG99" s="221">
        <f>$AG$87*$AS$99</f>
        <v>0</v>
      </c>
      <c r="AH99" s="208"/>
      <c r="AI99" s="208"/>
      <c r="AJ99" s="208"/>
      <c r="AK99" s="208"/>
      <c r="AL99" s="208"/>
      <c r="AM99" s="208"/>
      <c r="AN99" s="222">
        <f>$AG$99+$AV$99</f>
        <v>0</v>
      </c>
      <c r="AO99" s="208"/>
      <c r="AP99" s="208"/>
      <c r="AQ99" s="25"/>
      <c r="AS99" s="97">
        <v>0</v>
      </c>
      <c r="AT99" s="98" t="s">
        <v>100</v>
      </c>
      <c r="AU99" s="98" t="s">
        <v>37</v>
      </c>
      <c r="AV99" s="99">
        <f>ROUND(IF($AU$99="nulová",0,IF(OR($AU$99="základná",$AU$99="zákl. prenesená"),$AG$99*$L$31,$AG$99*$L$32)),2)</f>
        <v>0</v>
      </c>
      <c r="BV99" s="6" t="s">
        <v>103</v>
      </c>
      <c r="BY99" s="93">
        <f>IF($AU$99="základná",$AV$99,0)</f>
        <v>0</v>
      </c>
      <c r="BZ99" s="93">
        <f>IF($AU$99="znížená",$AV$99,0)</f>
        <v>0</v>
      </c>
      <c r="CA99" s="93">
        <f>IF($AU$99="zákl. prenesená",$AV$99,0)</f>
        <v>0</v>
      </c>
      <c r="CB99" s="93">
        <f>IF($AU$99="zníž. prenesená",$AV$99,0)</f>
        <v>0</v>
      </c>
      <c r="CC99" s="93">
        <f>IF($AU$99="nulová",$AV$99,0)</f>
        <v>0</v>
      </c>
      <c r="CD99" s="93">
        <f>IF($AU$99="základná",$AG$99,0)</f>
        <v>0</v>
      </c>
      <c r="CE99" s="93">
        <f>IF($AU$99="znížená",$AG$99,0)</f>
        <v>0</v>
      </c>
      <c r="CF99" s="93">
        <f>IF($AU$99="zákl. prenesená",$AG$99,0)</f>
        <v>0</v>
      </c>
      <c r="CG99" s="93">
        <f>IF($AU$99="zníž. prenesená",$AG$99,0)</f>
        <v>0</v>
      </c>
      <c r="CH99" s="93">
        <f>IF($AU$99="nulová",$AG$99,0)</f>
        <v>0</v>
      </c>
      <c r="CI99" s="6">
        <f>IF($AU$99="základná",1,IF($AU$99="znížená",2,IF($AU$99="zákl. prenesená",4,IF($AU$99="zníž. prenesená",5,3))))</f>
        <v>1</v>
      </c>
      <c r="CJ99" s="6">
        <f>IF($AT$99="stavebná časť",1,IF(8899="investičná časť",2,3))</f>
        <v>1</v>
      </c>
      <c r="CK99" s="6">
        <f>IF($D$99="Vyplň vlastné","","x")</f>
      </c>
    </row>
    <row r="100" spans="2:43" s="6" customFormat="1" ht="12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5"/>
    </row>
    <row r="101" spans="2:43" s="6" customFormat="1" ht="30.75" customHeight="1">
      <c r="B101" s="23"/>
      <c r="C101" s="100" t="s">
        <v>104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226">
        <f>ROUND($AG$87+$AG$95,2)</f>
        <v>0</v>
      </c>
      <c r="AH101" s="227"/>
      <c r="AI101" s="227"/>
      <c r="AJ101" s="227"/>
      <c r="AK101" s="227"/>
      <c r="AL101" s="227"/>
      <c r="AM101" s="227"/>
      <c r="AN101" s="226">
        <f>$AN$87+$AN$95</f>
        <v>0</v>
      </c>
      <c r="AO101" s="227"/>
      <c r="AP101" s="227"/>
      <c r="AQ101" s="25"/>
    </row>
    <row r="102" spans="2:43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8"/>
    </row>
  </sheetData>
  <sheetProtection password="CC35" sheet="1" objects="1" scenarios="1" formatColumns="0" formatRows="0" sort="0" autoFilter="0"/>
  <mergeCells count="78"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6:AU100">
      <formula1>"základná,znížená,nulová"</formula1>
    </dataValidation>
    <dataValidation type="list" allowBlank="1" showInputMessage="1" showErrorMessage="1" error="Povolené sú hodnoty stavebná časť, technologická časť, investičná časť." sqref="AT96:AT100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45 - 1 - Vodovodná prípojka'!C2" tooltip="145 - 1 - Vodovodná prípojka" display="/"/>
    <hyperlink ref="A89" location="'145 - 2 - Kanalizačná prí...'!C2" tooltip="145 - 2 - Kanalizačná prí..." display="/"/>
    <hyperlink ref="A90" location="'145 - 3 - Základy'!C2" tooltip="145 - 3 - Základy" display="/"/>
    <hyperlink ref="A91" location="'145 - 4 - 1. NP'!C2" tooltip="145 - 4 - 1. NP" display="/"/>
    <hyperlink ref="A92" location="'145 - 5 - Krov'!C2" tooltip="145 - 5 - Krov" display="/"/>
    <hyperlink ref="A93" location="'145 - 6 - Drenáž, dažďová...'!C2" tooltip="145 - 6 - Drenáž, dažďová...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706</v>
      </c>
      <c r="G1" s="269"/>
      <c r="H1" s="271" t="s">
        <v>707</v>
      </c>
      <c r="I1" s="271"/>
      <c r="J1" s="271"/>
      <c r="K1" s="271"/>
      <c r="L1" s="269" t="s">
        <v>708</v>
      </c>
      <c r="M1" s="267"/>
      <c r="N1" s="267"/>
      <c r="O1" s="268" t="s">
        <v>105</v>
      </c>
      <c r="P1" s="267"/>
      <c r="Q1" s="267"/>
      <c r="R1" s="267"/>
      <c r="S1" s="269" t="s">
        <v>709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9" t="s">
        <v>106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15</v>
      </c>
      <c r="E6" s="11"/>
      <c r="F6" s="229" t="str">
        <f>'Rekapitulácia stavby'!$K$6</f>
        <v>Novostavba rodinného domu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107</v>
      </c>
      <c r="E7" s="24"/>
      <c r="F7" s="195" t="s">
        <v>108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17</v>
      </c>
      <c r="E8" s="24"/>
      <c r="F8" s="16"/>
      <c r="G8" s="24"/>
      <c r="H8" s="24"/>
      <c r="I8" s="24"/>
      <c r="J8" s="24"/>
      <c r="K8" s="24"/>
      <c r="L8" s="24"/>
      <c r="M8" s="18" t="s">
        <v>18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19</v>
      </c>
      <c r="E9" s="24"/>
      <c r="F9" s="16" t="s">
        <v>20</v>
      </c>
      <c r="G9" s="24"/>
      <c r="H9" s="24"/>
      <c r="I9" s="24"/>
      <c r="J9" s="24"/>
      <c r="K9" s="24"/>
      <c r="L9" s="24"/>
      <c r="M9" s="18" t="s">
        <v>21</v>
      </c>
      <c r="N9" s="24"/>
      <c r="O9" s="230" t="str">
        <f>'Rekapitulácia stavby'!$AN$8</f>
        <v>12.09.2015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23</v>
      </c>
      <c r="E11" s="24"/>
      <c r="F11" s="24"/>
      <c r="G11" s="24"/>
      <c r="H11" s="24"/>
      <c r="I11" s="24"/>
      <c r="J11" s="24"/>
      <c r="K11" s="24"/>
      <c r="L11" s="24"/>
      <c r="M11" s="18" t="s">
        <v>24</v>
      </c>
      <c r="N11" s="24"/>
      <c r="O11" s="194">
        <f>IF('Rekapitulácia stavby'!$AN$10="","",'Rekapitulácia stavby'!$AN$10)</f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25</v>
      </c>
      <c r="N12" s="24"/>
      <c r="O12" s="194">
        <f>IF('Rekapitulácia stavby'!$AN$11="","",'Rekapitulácia stavby'!$AN$11)</f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26</v>
      </c>
      <c r="E14" s="24"/>
      <c r="F14" s="24"/>
      <c r="G14" s="24"/>
      <c r="H14" s="24"/>
      <c r="I14" s="24"/>
      <c r="J14" s="24"/>
      <c r="K14" s="24"/>
      <c r="L14" s="24"/>
      <c r="M14" s="18" t="s">
        <v>24</v>
      </c>
      <c r="N14" s="24"/>
      <c r="O14" s="231" t="str">
        <f>IF('Rekapitulácia stavby'!$AN$13="","",'Rekapitulácia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IF('Rekapitulácia stavby'!$E$14="","",'Rekapitulácia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25</v>
      </c>
      <c r="N15" s="24"/>
      <c r="O15" s="231" t="str">
        <f>IF('Rekapitulácia stavby'!$AN$14="","",'Rekapitulácia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28</v>
      </c>
      <c r="E17" s="24"/>
      <c r="F17" s="24"/>
      <c r="G17" s="24"/>
      <c r="H17" s="24"/>
      <c r="I17" s="24"/>
      <c r="J17" s="24"/>
      <c r="K17" s="24"/>
      <c r="L17" s="24"/>
      <c r="M17" s="18" t="s">
        <v>24</v>
      </c>
      <c r="N17" s="24"/>
      <c r="O17" s="194">
        <f>IF('Rekapitulácia stavby'!$AN$16="","",'Rekapitulácia stavby'!$AN$16)</f>
      </c>
      <c r="P17" s="208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IF('Rekapitulácia stavby'!$E$17="","",'Rekapitulácia stavby'!$E$17)</f>
        <v> </v>
      </c>
      <c r="F18" s="24"/>
      <c r="G18" s="24"/>
      <c r="H18" s="24"/>
      <c r="I18" s="24"/>
      <c r="J18" s="24"/>
      <c r="K18" s="24"/>
      <c r="L18" s="24"/>
      <c r="M18" s="18" t="s">
        <v>25</v>
      </c>
      <c r="N18" s="24"/>
      <c r="O18" s="194">
        <f>IF('Rekapitulácia stavby'!$AN$17="","",'Rekapitulácia stavby'!$AN$17)</f>
      </c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31</v>
      </c>
      <c r="E20" s="24"/>
      <c r="F20" s="24"/>
      <c r="G20" s="24"/>
      <c r="H20" s="24"/>
      <c r="I20" s="24"/>
      <c r="J20" s="24"/>
      <c r="K20" s="24"/>
      <c r="L20" s="24"/>
      <c r="M20" s="18" t="s">
        <v>24</v>
      </c>
      <c r="N20" s="24"/>
      <c r="O20" s="194">
        <f>IF('Rekapitulácia stavby'!$AN$19="","",'Rekapitulácia stavby'!$AN$19)</f>
      </c>
      <c r="P20" s="20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25</v>
      </c>
      <c r="N21" s="24"/>
      <c r="O21" s="194">
        <f>IF('Rekapitulácia stavby'!$AN$20="","",'Rekapitulácia stavby'!$AN$20)</f>
      </c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7"/>
      <c r="F24" s="232"/>
      <c r="G24" s="232"/>
      <c r="H24" s="232"/>
      <c r="I24" s="232"/>
      <c r="J24" s="232"/>
      <c r="K24" s="232"/>
      <c r="L24" s="232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109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8">
        <f>$N$96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35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36</v>
      </c>
      <c r="E32" s="29" t="s">
        <v>37</v>
      </c>
      <c r="F32" s="30">
        <v>0.2</v>
      </c>
      <c r="G32" s="107" t="s">
        <v>38</v>
      </c>
      <c r="H32" s="234">
        <f>ROUND((((SUM($BE$96:$BE$103)+SUM($BE$121:$BE$141))+SUM($BE$143:$BE$147))),2)</f>
        <v>0</v>
      </c>
      <c r="I32" s="208"/>
      <c r="J32" s="208"/>
      <c r="K32" s="24"/>
      <c r="L32" s="24"/>
      <c r="M32" s="234">
        <f>ROUND(((ROUND((SUM($BE$96:$BE$103)+SUM($BE$121:$BE$141)),2)*$F$32)+SUM($BE$143:$BE$147)*$F$32),2)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29" t="s">
        <v>39</v>
      </c>
      <c r="F33" s="30">
        <v>0.2</v>
      </c>
      <c r="G33" s="107" t="s">
        <v>38</v>
      </c>
      <c r="H33" s="234">
        <f>ROUND((((SUM($BF$96:$BF$103)+SUM($BF$121:$BF$141))+SUM($BF$143:$BF$147))),2)</f>
        <v>0</v>
      </c>
      <c r="I33" s="208"/>
      <c r="J33" s="208"/>
      <c r="K33" s="24"/>
      <c r="L33" s="24"/>
      <c r="M33" s="234">
        <f>ROUND(((ROUND((SUM($BF$96:$BF$103)+SUM($BF$121:$BF$141)),2)*$F$33)+SUM($BF$143:$BF$147)*$F$33),2)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29" t="s">
        <v>40</v>
      </c>
      <c r="F34" s="30">
        <v>0.2</v>
      </c>
      <c r="G34" s="107" t="s">
        <v>38</v>
      </c>
      <c r="H34" s="234">
        <f>ROUND((((SUM($BG$96:$BG$103)+SUM($BG$121:$BG$141))+SUM($BG$143:$BG$147))),2)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29" t="s">
        <v>41</v>
      </c>
      <c r="F35" s="30">
        <v>0.2</v>
      </c>
      <c r="G35" s="107" t="s">
        <v>38</v>
      </c>
      <c r="H35" s="234">
        <f>ROUND((((SUM($BH$96:$BH$103)+SUM($BH$121:$BH$141))+SUM($BH$143:$BH$147))),2)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29" t="s">
        <v>42</v>
      </c>
      <c r="F36" s="30">
        <v>0</v>
      </c>
      <c r="G36" s="107" t="s">
        <v>38</v>
      </c>
      <c r="H36" s="234">
        <f>ROUND((((SUM($BI$96:$BI$103)+SUM($BI$121:$BI$141))+SUM($BI$143:$BI$147))),2)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43</v>
      </c>
      <c r="E38" s="35"/>
      <c r="F38" s="35"/>
      <c r="G38" s="108" t="s">
        <v>44</v>
      </c>
      <c r="H38" s="36" t="s">
        <v>45</v>
      </c>
      <c r="I38" s="35"/>
      <c r="J38" s="35"/>
      <c r="K38" s="35"/>
      <c r="L38" s="206">
        <f>SUM($M$30:$M$36)</f>
        <v>0</v>
      </c>
      <c r="M38" s="205"/>
      <c r="N38" s="205"/>
      <c r="O38" s="205"/>
      <c r="P38" s="207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9" t="s">
        <v>110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9" t="str">
        <f>$F$6</f>
        <v>Novostavba rodinného domu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7" t="s">
        <v>107</v>
      </c>
      <c r="D79" s="24"/>
      <c r="E79" s="24"/>
      <c r="F79" s="209" t="str">
        <f>$F$7</f>
        <v>145 - 1 - Vodovodná prípojka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19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21</v>
      </c>
      <c r="L81" s="24"/>
      <c r="M81" s="235" t="str">
        <f>IF($O$9="","",$O$9)</f>
        <v>12.09.2015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23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28</v>
      </c>
      <c r="L83" s="24"/>
      <c r="M83" s="194" t="str">
        <f>$E$18</f>
        <v> 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26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31</v>
      </c>
      <c r="L84" s="24"/>
      <c r="M84" s="194" t="str">
        <f>$E$21</f>
        <v> 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111</v>
      </c>
      <c r="D86" s="227"/>
      <c r="E86" s="227"/>
      <c r="F86" s="227"/>
      <c r="G86" s="227"/>
      <c r="H86" s="33"/>
      <c r="I86" s="33"/>
      <c r="J86" s="33"/>
      <c r="K86" s="33"/>
      <c r="L86" s="33"/>
      <c r="M86" s="33"/>
      <c r="N86" s="236" t="s">
        <v>112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$N$121</f>
        <v>0</v>
      </c>
      <c r="O88" s="208"/>
      <c r="P88" s="208"/>
      <c r="Q88" s="208"/>
      <c r="R88" s="25"/>
      <c r="T88" s="24"/>
      <c r="U88" s="24"/>
      <c r="AU88" s="6" t="s">
        <v>114</v>
      </c>
    </row>
    <row r="89" spans="2:21" s="76" customFormat="1" ht="25.5" customHeight="1">
      <c r="B89" s="112"/>
      <c r="C89" s="113"/>
      <c r="D89" s="113" t="s">
        <v>115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7">
        <f>$N$122</f>
        <v>0</v>
      </c>
      <c r="O89" s="238"/>
      <c r="P89" s="238"/>
      <c r="Q89" s="238"/>
      <c r="R89" s="114"/>
      <c r="T89" s="113"/>
      <c r="U89" s="113"/>
    </row>
    <row r="90" spans="2:21" s="115" customFormat="1" ht="21" customHeight="1">
      <c r="B90" s="116"/>
      <c r="C90" s="89"/>
      <c r="D90" s="89" t="s">
        <v>116</v>
      </c>
      <c r="E90" s="89"/>
      <c r="F90" s="89"/>
      <c r="G90" s="89"/>
      <c r="H90" s="89"/>
      <c r="I90" s="89"/>
      <c r="J90" s="89"/>
      <c r="K90" s="89"/>
      <c r="L90" s="89"/>
      <c r="M90" s="89"/>
      <c r="N90" s="222">
        <f>$N$123</f>
        <v>0</v>
      </c>
      <c r="O90" s="239"/>
      <c r="P90" s="239"/>
      <c r="Q90" s="239"/>
      <c r="R90" s="117"/>
      <c r="T90" s="89"/>
      <c r="U90" s="89"/>
    </row>
    <row r="91" spans="2:21" s="115" customFormat="1" ht="21" customHeight="1">
      <c r="B91" s="116"/>
      <c r="C91" s="89"/>
      <c r="D91" s="89" t="s">
        <v>117</v>
      </c>
      <c r="E91" s="89"/>
      <c r="F91" s="89"/>
      <c r="G91" s="89"/>
      <c r="H91" s="89"/>
      <c r="I91" s="89"/>
      <c r="J91" s="89"/>
      <c r="K91" s="89"/>
      <c r="L91" s="89"/>
      <c r="M91" s="89"/>
      <c r="N91" s="222">
        <f>$N$133</f>
        <v>0</v>
      </c>
      <c r="O91" s="239"/>
      <c r="P91" s="239"/>
      <c r="Q91" s="239"/>
      <c r="R91" s="117"/>
      <c r="T91" s="89"/>
      <c r="U91" s="89"/>
    </row>
    <row r="92" spans="2:21" s="115" customFormat="1" ht="21" customHeight="1">
      <c r="B92" s="116"/>
      <c r="C92" s="89"/>
      <c r="D92" s="89" t="s">
        <v>118</v>
      </c>
      <c r="E92" s="89"/>
      <c r="F92" s="89"/>
      <c r="G92" s="89"/>
      <c r="H92" s="89"/>
      <c r="I92" s="89"/>
      <c r="J92" s="89"/>
      <c r="K92" s="89"/>
      <c r="L92" s="89"/>
      <c r="M92" s="89"/>
      <c r="N92" s="222">
        <f>$N$136</f>
        <v>0</v>
      </c>
      <c r="O92" s="239"/>
      <c r="P92" s="239"/>
      <c r="Q92" s="239"/>
      <c r="R92" s="117"/>
      <c r="T92" s="89"/>
      <c r="U92" s="89"/>
    </row>
    <row r="93" spans="2:21" s="115" customFormat="1" ht="21" customHeight="1">
      <c r="B93" s="116"/>
      <c r="C93" s="89"/>
      <c r="D93" s="89" t="s">
        <v>119</v>
      </c>
      <c r="E93" s="89"/>
      <c r="F93" s="89"/>
      <c r="G93" s="89"/>
      <c r="H93" s="89"/>
      <c r="I93" s="89"/>
      <c r="J93" s="89"/>
      <c r="K93" s="89"/>
      <c r="L93" s="89"/>
      <c r="M93" s="89"/>
      <c r="N93" s="222">
        <f>$N$140</f>
        <v>0</v>
      </c>
      <c r="O93" s="239"/>
      <c r="P93" s="239"/>
      <c r="Q93" s="239"/>
      <c r="R93" s="117"/>
      <c r="T93" s="89"/>
      <c r="U93" s="89"/>
    </row>
    <row r="94" spans="2:21" s="76" customFormat="1" ht="22.5" customHeight="1">
      <c r="B94" s="112"/>
      <c r="C94" s="113"/>
      <c r="D94" s="113" t="s">
        <v>120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40">
        <f>$N$142</f>
        <v>0</v>
      </c>
      <c r="O94" s="238"/>
      <c r="P94" s="238"/>
      <c r="Q94" s="238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24">
        <f>ROUND($N$97+$N$98+$N$99+$N$100+$N$101+$N$102,2)</f>
        <v>0</v>
      </c>
      <c r="O96" s="208"/>
      <c r="P96" s="208"/>
      <c r="Q96" s="208"/>
      <c r="R96" s="25"/>
      <c r="T96" s="118"/>
      <c r="U96" s="119" t="s">
        <v>36</v>
      </c>
    </row>
    <row r="97" spans="2:62" s="6" customFormat="1" ht="18.75" customHeight="1">
      <c r="B97" s="23"/>
      <c r="C97" s="24"/>
      <c r="D97" s="223" t="s">
        <v>122</v>
      </c>
      <c r="E97" s="208"/>
      <c r="F97" s="208"/>
      <c r="G97" s="208"/>
      <c r="H97" s="208"/>
      <c r="I97" s="24"/>
      <c r="J97" s="24"/>
      <c r="K97" s="24"/>
      <c r="L97" s="24"/>
      <c r="M97" s="24"/>
      <c r="N97" s="221">
        <f>ROUND($N$88*$T$97,2)</f>
        <v>0</v>
      </c>
      <c r="O97" s="208"/>
      <c r="P97" s="208"/>
      <c r="Q97" s="208"/>
      <c r="R97" s="25"/>
      <c r="T97" s="120"/>
      <c r="U97" s="121" t="s">
        <v>39</v>
      </c>
      <c r="AY97" s="6" t="s">
        <v>123</v>
      </c>
      <c r="BE97" s="93">
        <f>IF($U$97="základná",$N$97,0)</f>
        <v>0</v>
      </c>
      <c r="BF97" s="93">
        <f>IF($U$97="znížená",$N$97,0)</f>
        <v>0</v>
      </c>
      <c r="BG97" s="93">
        <f>IF($U$97="zákl. prenesená",$N$97,0)</f>
        <v>0</v>
      </c>
      <c r="BH97" s="93">
        <f>IF($U$97="zníž. prenesená",$N$97,0)</f>
        <v>0</v>
      </c>
      <c r="BI97" s="93">
        <f>IF($U$97="nulová",$N$97,0)</f>
        <v>0</v>
      </c>
      <c r="BJ97" s="6" t="s">
        <v>124</v>
      </c>
    </row>
    <row r="98" spans="2:62" s="6" customFormat="1" ht="18.75" customHeight="1">
      <c r="B98" s="23"/>
      <c r="C98" s="24"/>
      <c r="D98" s="223" t="s">
        <v>125</v>
      </c>
      <c r="E98" s="208"/>
      <c r="F98" s="208"/>
      <c r="G98" s="208"/>
      <c r="H98" s="208"/>
      <c r="I98" s="24"/>
      <c r="J98" s="24"/>
      <c r="K98" s="24"/>
      <c r="L98" s="24"/>
      <c r="M98" s="24"/>
      <c r="N98" s="221">
        <f>ROUND($N$88*$T$98,2)</f>
        <v>0</v>
      </c>
      <c r="O98" s="208"/>
      <c r="P98" s="208"/>
      <c r="Q98" s="208"/>
      <c r="R98" s="25"/>
      <c r="T98" s="120"/>
      <c r="U98" s="121" t="s">
        <v>39</v>
      </c>
      <c r="AY98" s="6" t="s">
        <v>123</v>
      </c>
      <c r="BE98" s="93">
        <f>IF($U$98="základná",$N$98,0)</f>
        <v>0</v>
      </c>
      <c r="BF98" s="93">
        <f>IF($U$98="znížená",$N$98,0)</f>
        <v>0</v>
      </c>
      <c r="BG98" s="93">
        <f>IF($U$98="zákl. prenesená",$N$98,0)</f>
        <v>0</v>
      </c>
      <c r="BH98" s="93">
        <f>IF($U$98="zníž. prenesená",$N$98,0)</f>
        <v>0</v>
      </c>
      <c r="BI98" s="93">
        <f>IF($U$98="nulová",$N$98,0)</f>
        <v>0</v>
      </c>
      <c r="BJ98" s="6" t="s">
        <v>124</v>
      </c>
    </row>
    <row r="99" spans="2:62" s="6" customFormat="1" ht="18.75" customHeight="1">
      <c r="B99" s="23"/>
      <c r="C99" s="24"/>
      <c r="D99" s="223" t="s">
        <v>126</v>
      </c>
      <c r="E99" s="208"/>
      <c r="F99" s="208"/>
      <c r="G99" s="208"/>
      <c r="H99" s="208"/>
      <c r="I99" s="24"/>
      <c r="J99" s="24"/>
      <c r="K99" s="24"/>
      <c r="L99" s="24"/>
      <c r="M99" s="24"/>
      <c r="N99" s="221">
        <f>ROUND($N$88*$T$99,2)</f>
        <v>0</v>
      </c>
      <c r="O99" s="208"/>
      <c r="P99" s="208"/>
      <c r="Q99" s="208"/>
      <c r="R99" s="25"/>
      <c r="T99" s="120"/>
      <c r="U99" s="121" t="s">
        <v>39</v>
      </c>
      <c r="AY99" s="6" t="s">
        <v>123</v>
      </c>
      <c r="BE99" s="93">
        <f>IF($U$99="základná",$N$99,0)</f>
        <v>0</v>
      </c>
      <c r="BF99" s="93">
        <f>IF($U$99="znížená",$N$99,0)</f>
        <v>0</v>
      </c>
      <c r="BG99" s="93">
        <f>IF($U$99="zákl. prenesená",$N$99,0)</f>
        <v>0</v>
      </c>
      <c r="BH99" s="93">
        <f>IF($U$99="zníž. prenesená",$N$99,0)</f>
        <v>0</v>
      </c>
      <c r="BI99" s="93">
        <f>IF($U$99="nulová",$N$99,0)</f>
        <v>0</v>
      </c>
      <c r="BJ99" s="6" t="s">
        <v>124</v>
      </c>
    </row>
    <row r="100" spans="2:62" s="6" customFormat="1" ht="18.75" customHeight="1">
      <c r="B100" s="23"/>
      <c r="C100" s="24"/>
      <c r="D100" s="223" t="s">
        <v>127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0"/>
      <c r="U100" s="121" t="s">
        <v>39</v>
      </c>
      <c r="AY100" s="6" t="s">
        <v>123</v>
      </c>
      <c r="BE100" s="93">
        <f>IF($U$100="základná",$N$100,0)</f>
        <v>0</v>
      </c>
      <c r="BF100" s="93">
        <f>IF($U$100="znížená",$N$100,0)</f>
        <v>0</v>
      </c>
      <c r="BG100" s="93">
        <f>IF($U$100="zákl. prenesená",$N$100,0)</f>
        <v>0</v>
      </c>
      <c r="BH100" s="93">
        <f>IF($U$100="zníž. prenesená",$N$100,0)</f>
        <v>0</v>
      </c>
      <c r="BI100" s="93">
        <f>IF($U$100="nulová",$N$100,0)</f>
        <v>0</v>
      </c>
      <c r="BJ100" s="6" t="s">
        <v>124</v>
      </c>
    </row>
    <row r="101" spans="2:62" s="6" customFormat="1" ht="18.75" customHeight="1">
      <c r="B101" s="23"/>
      <c r="C101" s="24"/>
      <c r="D101" s="223" t="s">
        <v>128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0"/>
      <c r="U101" s="121" t="s">
        <v>39</v>
      </c>
      <c r="AY101" s="6" t="s">
        <v>123</v>
      </c>
      <c r="BE101" s="93">
        <f>IF($U$101="základná",$N$101,0)</f>
        <v>0</v>
      </c>
      <c r="BF101" s="93">
        <f>IF($U$101="znížená",$N$101,0)</f>
        <v>0</v>
      </c>
      <c r="BG101" s="93">
        <f>IF($U$101="zákl. prenesená",$N$101,0)</f>
        <v>0</v>
      </c>
      <c r="BH101" s="93">
        <f>IF($U$101="zníž. prenesená",$N$101,0)</f>
        <v>0</v>
      </c>
      <c r="BI101" s="93">
        <f>IF($U$101="nulová",$N$101,0)</f>
        <v>0</v>
      </c>
      <c r="BJ101" s="6" t="s">
        <v>124</v>
      </c>
    </row>
    <row r="102" spans="2:62" s="6" customFormat="1" ht="18.75" customHeight="1">
      <c r="B102" s="23"/>
      <c r="C102" s="24"/>
      <c r="D102" s="89" t="s">
        <v>129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2"/>
      <c r="U102" s="123" t="s">
        <v>39</v>
      </c>
      <c r="AY102" s="6" t="s">
        <v>130</v>
      </c>
      <c r="BE102" s="93">
        <f>IF($U$102="základná",$N$102,0)</f>
        <v>0</v>
      </c>
      <c r="BF102" s="93">
        <f>IF($U$102="znížená",$N$102,0)</f>
        <v>0</v>
      </c>
      <c r="BG102" s="93">
        <f>IF($U$102="zákl. prenesená",$N$102,0)</f>
        <v>0</v>
      </c>
      <c r="BH102" s="93">
        <f>IF($U$102="zníž. prenesená",$N$102,0)</f>
        <v>0</v>
      </c>
      <c r="BI102" s="93">
        <f>IF($U$102="nulová",$N$102,0)</f>
        <v>0</v>
      </c>
      <c r="BJ102" s="6" t="s">
        <v>124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104</v>
      </c>
      <c r="D104" s="33"/>
      <c r="E104" s="33"/>
      <c r="F104" s="33"/>
      <c r="G104" s="33"/>
      <c r="H104" s="33"/>
      <c r="I104" s="33"/>
      <c r="J104" s="33"/>
      <c r="K104" s="33"/>
      <c r="L104" s="226">
        <f>ROUND(SUM($N$88+$N$96),2)</f>
        <v>0</v>
      </c>
      <c r="M104" s="227"/>
      <c r="N104" s="227"/>
      <c r="O104" s="227"/>
      <c r="P104" s="227"/>
      <c r="Q104" s="227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89" t="s">
        <v>131</v>
      </c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15</v>
      </c>
      <c r="D112" s="24"/>
      <c r="E112" s="24"/>
      <c r="F112" s="229" t="str">
        <f>$F$6</f>
        <v>Novostavba rodinného domu</v>
      </c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4"/>
      <c r="R112" s="25"/>
    </row>
    <row r="113" spans="2:18" s="6" customFormat="1" ht="37.5" customHeight="1">
      <c r="B113" s="23"/>
      <c r="C113" s="57" t="s">
        <v>107</v>
      </c>
      <c r="D113" s="24"/>
      <c r="E113" s="24"/>
      <c r="F113" s="209" t="str">
        <f>$F$7</f>
        <v>145 - 1 - Vodovodná prípojka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19</v>
      </c>
      <c r="D115" s="24"/>
      <c r="E115" s="24"/>
      <c r="F115" s="16" t="str">
        <f>$F$9</f>
        <v> </v>
      </c>
      <c r="G115" s="24"/>
      <c r="H115" s="24"/>
      <c r="I115" s="24"/>
      <c r="J115" s="24"/>
      <c r="K115" s="18" t="s">
        <v>21</v>
      </c>
      <c r="L115" s="24"/>
      <c r="M115" s="235" t="str">
        <f>IF($O$9="","",$O$9)</f>
        <v>12.09.2015</v>
      </c>
      <c r="N115" s="208"/>
      <c r="O115" s="208"/>
      <c r="P115" s="208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23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28</v>
      </c>
      <c r="L117" s="24"/>
      <c r="M117" s="194" t="str">
        <f>$E$18</f>
        <v> </v>
      </c>
      <c r="N117" s="208"/>
      <c r="O117" s="208"/>
      <c r="P117" s="208"/>
      <c r="Q117" s="208"/>
      <c r="R117" s="25"/>
    </row>
    <row r="118" spans="2:18" s="6" customFormat="1" ht="15" customHeight="1">
      <c r="B118" s="23"/>
      <c r="C118" s="18" t="s">
        <v>26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31</v>
      </c>
      <c r="L118" s="24"/>
      <c r="M118" s="194" t="str">
        <f>$E$21</f>
        <v> </v>
      </c>
      <c r="N118" s="208"/>
      <c r="O118" s="208"/>
      <c r="P118" s="208"/>
      <c r="Q118" s="208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132</v>
      </c>
      <c r="D120" s="127" t="s">
        <v>133</v>
      </c>
      <c r="E120" s="127" t="s">
        <v>54</v>
      </c>
      <c r="F120" s="241" t="s">
        <v>134</v>
      </c>
      <c r="G120" s="242"/>
      <c r="H120" s="242"/>
      <c r="I120" s="242"/>
      <c r="J120" s="127" t="s">
        <v>135</v>
      </c>
      <c r="K120" s="127" t="s">
        <v>136</v>
      </c>
      <c r="L120" s="241" t="s">
        <v>137</v>
      </c>
      <c r="M120" s="242"/>
      <c r="N120" s="241" t="s">
        <v>138</v>
      </c>
      <c r="O120" s="242"/>
      <c r="P120" s="242"/>
      <c r="Q120" s="243"/>
      <c r="R120" s="128"/>
      <c r="T120" s="66" t="s">
        <v>139</v>
      </c>
      <c r="U120" s="67" t="s">
        <v>36</v>
      </c>
      <c r="V120" s="67" t="s">
        <v>140</v>
      </c>
      <c r="W120" s="67" t="s">
        <v>141</v>
      </c>
      <c r="X120" s="67" t="s">
        <v>142</v>
      </c>
      <c r="Y120" s="67" t="s">
        <v>143</v>
      </c>
      <c r="Z120" s="67" t="s">
        <v>144</v>
      </c>
      <c r="AA120" s="68" t="s">
        <v>145</v>
      </c>
    </row>
    <row r="121" spans="2:63" s="6" customFormat="1" ht="30" customHeight="1">
      <c r="B121" s="23"/>
      <c r="C121" s="71" t="s">
        <v>109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8">
        <f>$BK$121</f>
        <v>0</v>
      </c>
      <c r="O121" s="208"/>
      <c r="P121" s="208"/>
      <c r="Q121" s="208"/>
      <c r="R121" s="25"/>
      <c r="T121" s="70"/>
      <c r="U121" s="38"/>
      <c r="V121" s="38"/>
      <c r="W121" s="129">
        <f>$W$122+$W$142</f>
        <v>0</v>
      </c>
      <c r="X121" s="38"/>
      <c r="Y121" s="129">
        <f>$Y$122+$Y$142</f>
        <v>3.3876588</v>
      </c>
      <c r="Z121" s="38"/>
      <c r="AA121" s="130">
        <f>$AA$122+$AA$142</f>
        <v>0</v>
      </c>
      <c r="AT121" s="6" t="s">
        <v>71</v>
      </c>
      <c r="AU121" s="6" t="s">
        <v>114</v>
      </c>
      <c r="BK121" s="131">
        <f>$BK$122+$BK$142</f>
        <v>0</v>
      </c>
    </row>
    <row r="122" spans="2:63" s="132" customFormat="1" ht="37.5" customHeight="1">
      <c r="B122" s="133"/>
      <c r="C122" s="134"/>
      <c r="D122" s="135" t="s">
        <v>115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40">
        <f>$BK$122</f>
        <v>0</v>
      </c>
      <c r="O122" s="259"/>
      <c r="P122" s="259"/>
      <c r="Q122" s="259"/>
      <c r="R122" s="136"/>
      <c r="T122" s="137"/>
      <c r="U122" s="134"/>
      <c r="V122" s="134"/>
      <c r="W122" s="138">
        <f>$W$123+$W$133+$W$136+$W$140</f>
        <v>0</v>
      </c>
      <c r="X122" s="134"/>
      <c r="Y122" s="138">
        <f>$Y$123+$Y$133+$Y$136+$Y$140</f>
        <v>3.3876588</v>
      </c>
      <c r="Z122" s="134"/>
      <c r="AA122" s="139">
        <f>$AA$123+$AA$133+$AA$136+$AA$140</f>
        <v>0</v>
      </c>
      <c r="AR122" s="140" t="s">
        <v>79</v>
      </c>
      <c r="AT122" s="140" t="s">
        <v>71</v>
      </c>
      <c r="AU122" s="140" t="s">
        <v>72</v>
      </c>
      <c r="AY122" s="140" t="s">
        <v>146</v>
      </c>
      <c r="BK122" s="141">
        <f>$BK$123+$BK$133+$BK$136+$BK$140</f>
        <v>0</v>
      </c>
    </row>
    <row r="123" spans="2:63" s="132" customFormat="1" ht="21" customHeight="1">
      <c r="B123" s="133"/>
      <c r="C123" s="134"/>
      <c r="D123" s="142" t="s">
        <v>116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60">
        <f>$BK$123</f>
        <v>0</v>
      </c>
      <c r="O123" s="259"/>
      <c r="P123" s="259"/>
      <c r="Q123" s="259"/>
      <c r="R123" s="136"/>
      <c r="T123" s="137"/>
      <c r="U123" s="134"/>
      <c r="V123" s="134"/>
      <c r="W123" s="138">
        <f>SUM($W$124:$W$132)</f>
        <v>0</v>
      </c>
      <c r="X123" s="134"/>
      <c r="Y123" s="138">
        <f>SUM($Y$124:$Y$132)</f>
        <v>0</v>
      </c>
      <c r="Z123" s="134"/>
      <c r="AA123" s="139">
        <f>SUM($AA$124:$AA$132)</f>
        <v>0</v>
      </c>
      <c r="AR123" s="140" t="s">
        <v>79</v>
      </c>
      <c r="AT123" s="140" t="s">
        <v>71</v>
      </c>
      <c r="AU123" s="140" t="s">
        <v>79</v>
      </c>
      <c r="AY123" s="140" t="s">
        <v>146</v>
      </c>
      <c r="BK123" s="141">
        <f>SUM($BK$124:$BK$132)</f>
        <v>0</v>
      </c>
    </row>
    <row r="124" spans="2:65" s="6" customFormat="1" ht="15.75" customHeight="1">
      <c r="B124" s="23"/>
      <c r="C124" s="143" t="s">
        <v>79</v>
      </c>
      <c r="D124" s="143" t="s">
        <v>147</v>
      </c>
      <c r="E124" s="144" t="s">
        <v>148</v>
      </c>
      <c r="F124" s="244" t="s">
        <v>149</v>
      </c>
      <c r="G124" s="245"/>
      <c r="H124" s="245"/>
      <c r="I124" s="245"/>
      <c r="J124" s="145" t="s">
        <v>150</v>
      </c>
      <c r="K124" s="146">
        <v>8</v>
      </c>
      <c r="L124" s="246">
        <v>0</v>
      </c>
      <c r="M124" s="245"/>
      <c r="N124" s="247">
        <f>ROUND($L$124*$K$124,3)</f>
        <v>0</v>
      </c>
      <c r="O124" s="245"/>
      <c r="P124" s="245"/>
      <c r="Q124" s="245"/>
      <c r="R124" s="25"/>
      <c r="T124" s="148"/>
      <c r="U124" s="31" t="s">
        <v>39</v>
      </c>
      <c r="V124" s="24"/>
      <c r="W124" s="149">
        <f>$V$124*$K$124</f>
        <v>0</v>
      </c>
      <c r="X124" s="149">
        <v>0</v>
      </c>
      <c r="Y124" s="149">
        <f>$X$124*$K$124</f>
        <v>0</v>
      </c>
      <c r="Z124" s="149">
        <v>0</v>
      </c>
      <c r="AA124" s="150">
        <f>$Z$124*$K$124</f>
        <v>0</v>
      </c>
      <c r="AR124" s="6" t="s">
        <v>151</v>
      </c>
      <c r="AT124" s="6" t="s">
        <v>147</v>
      </c>
      <c r="AU124" s="6" t="s">
        <v>124</v>
      </c>
      <c r="AY124" s="6" t="s">
        <v>146</v>
      </c>
      <c r="BE124" s="93">
        <f>IF($U$124="základná",$N$124,0)</f>
        <v>0</v>
      </c>
      <c r="BF124" s="93">
        <f>IF($U$124="znížená",$N$124,0)</f>
        <v>0</v>
      </c>
      <c r="BG124" s="93">
        <f>IF($U$124="zákl. prenesená",$N$124,0)</f>
        <v>0</v>
      </c>
      <c r="BH124" s="93">
        <f>IF($U$124="zníž. prenesená",$N$124,0)</f>
        <v>0</v>
      </c>
      <c r="BI124" s="93">
        <f>IF($U$124="nulová",$N$124,0)</f>
        <v>0</v>
      </c>
      <c r="BJ124" s="6" t="s">
        <v>124</v>
      </c>
      <c r="BK124" s="151">
        <f>ROUND($L$124*$K$124,3)</f>
        <v>0</v>
      </c>
      <c r="BL124" s="6" t="s">
        <v>151</v>
      </c>
      <c r="BM124" s="6" t="s">
        <v>152</v>
      </c>
    </row>
    <row r="125" spans="2:51" s="6" customFormat="1" ht="18.75" customHeight="1">
      <c r="B125" s="152"/>
      <c r="C125" s="153"/>
      <c r="D125" s="153"/>
      <c r="E125" s="153"/>
      <c r="F125" s="248" t="s">
        <v>153</v>
      </c>
      <c r="G125" s="249"/>
      <c r="H125" s="249"/>
      <c r="I125" s="249"/>
      <c r="J125" s="153"/>
      <c r="K125" s="153"/>
      <c r="L125" s="153"/>
      <c r="M125" s="153"/>
      <c r="N125" s="153"/>
      <c r="O125" s="153"/>
      <c r="P125" s="153"/>
      <c r="Q125" s="153"/>
      <c r="R125" s="154"/>
      <c r="T125" s="155"/>
      <c r="U125" s="153"/>
      <c r="V125" s="153"/>
      <c r="W125" s="153"/>
      <c r="X125" s="153"/>
      <c r="Y125" s="153"/>
      <c r="Z125" s="153"/>
      <c r="AA125" s="156"/>
      <c r="AT125" s="157" t="s">
        <v>154</v>
      </c>
      <c r="AU125" s="157" t="s">
        <v>124</v>
      </c>
      <c r="AV125" s="157" t="s">
        <v>79</v>
      </c>
      <c r="AW125" s="157" t="s">
        <v>114</v>
      </c>
      <c r="AX125" s="157" t="s">
        <v>72</v>
      </c>
      <c r="AY125" s="157" t="s">
        <v>146</v>
      </c>
    </row>
    <row r="126" spans="2:51" s="6" customFormat="1" ht="18.75" customHeight="1">
      <c r="B126" s="158"/>
      <c r="C126" s="159"/>
      <c r="D126" s="159"/>
      <c r="E126" s="159"/>
      <c r="F126" s="250" t="s">
        <v>155</v>
      </c>
      <c r="G126" s="251"/>
      <c r="H126" s="251"/>
      <c r="I126" s="251"/>
      <c r="J126" s="159"/>
      <c r="K126" s="160">
        <v>8</v>
      </c>
      <c r="L126" s="159"/>
      <c r="M126" s="159"/>
      <c r="N126" s="159"/>
      <c r="O126" s="159"/>
      <c r="P126" s="159"/>
      <c r="Q126" s="159"/>
      <c r="R126" s="161"/>
      <c r="T126" s="162"/>
      <c r="U126" s="159"/>
      <c r="V126" s="159"/>
      <c r="W126" s="159"/>
      <c r="X126" s="159"/>
      <c r="Y126" s="159"/>
      <c r="Z126" s="159"/>
      <c r="AA126" s="163"/>
      <c r="AT126" s="164" t="s">
        <v>154</v>
      </c>
      <c r="AU126" s="164" t="s">
        <v>124</v>
      </c>
      <c r="AV126" s="164" t="s">
        <v>124</v>
      </c>
      <c r="AW126" s="164" t="s">
        <v>114</v>
      </c>
      <c r="AX126" s="164" t="s">
        <v>79</v>
      </c>
      <c r="AY126" s="164" t="s">
        <v>146</v>
      </c>
    </row>
    <row r="127" spans="2:65" s="6" customFormat="1" ht="27" customHeight="1">
      <c r="B127" s="23"/>
      <c r="C127" s="143" t="s">
        <v>124</v>
      </c>
      <c r="D127" s="143" t="s">
        <v>147</v>
      </c>
      <c r="E127" s="144" t="s">
        <v>156</v>
      </c>
      <c r="F127" s="244" t="s">
        <v>157</v>
      </c>
      <c r="G127" s="245"/>
      <c r="H127" s="245"/>
      <c r="I127" s="245"/>
      <c r="J127" s="145" t="s">
        <v>150</v>
      </c>
      <c r="K127" s="146">
        <v>8</v>
      </c>
      <c r="L127" s="246">
        <v>0</v>
      </c>
      <c r="M127" s="245"/>
      <c r="N127" s="247">
        <f>ROUND($L$127*$K$127,3)</f>
        <v>0</v>
      </c>
      <c r="O127" s="245"/>
      <c r="P127" s="245"/>
      <c r="Q127" s="245"/>
      <c r="R127" s="25"/>
      <c r="T127" s="148"/>
      <c r="U127" s="31" t="s">
        <v>39</v>
      </c>
      <c r="V127" s="24"/>
      <c r="W127" s="149">
        <f>$V$127*$K$127</f>
        <v>0</v>
      </c>
      <c r="X127" s="149">
        <v>0</v>
      </c>
      <c r="Y127" s="149">
        <f>$X$127*$K$127</f>
        <v>0</v>
      </c>
      <c r="Z127" s="149">
        <v>0</v>
      </c>
      <c r="AA127" s="150">
        <f>$Z$127*$K$127</f>
        <v>0</v>
      </c>
      <c r="AR127" s="6" t="s">
        <v>151</v>
      </c>
      <c r="AT127" s="6" t="s">
        <v>147</v>
      </c>
      <c r="AU127" s="6" t="s">
        <v>124</v>
      </c>
      <c r="AY127" s="6" t="s">
        <v>146</v>
      </c>
      <c r="BE127" s="93">
        <f>IF($U$127="základná",$N$127,0)</f>
        <v>0</v>
      </c>
      <c r="BF127" s="93">
        <f>IF($U$127="znížená",$N$127,0)</f>
        <v>0</v>
      </c>
      <c r="BG127" s="93">
        <f>IF($U$127="zákl. prenesená",$N$127,0)</f>
        <v>0</v>
      </c>
      <c r="BH127" s="93">
        <f>IF($U$127="zníž. prenesená",$N$127,0)</f>
        <v>0</v>
      </c>
      <c r="BI127" s="93">
        <f>IF($U$127="nulová",$N$127,0)</f>
        <v>0</v>
      </c>
      <c r="BJ127" s="6" t="s">
        <v>124</v>
      </c>
      <c r="BK127" s="151">
        <f>ROUND($L$127*$K$127,3)</f>
        <v>0</v>
      </c>
      <c r="BL127" s="6" t="s">
        <v>151</v>
      </c>
      <c r="BM127" s="6" t="s">
        <v>158</v>
      </c>
    </row>
    <row r="128" spans="2:65" s="6" customFormat="1" ht="15.75" customHeight="1">
      <c r="B128" s="23"/>
      <c r="C128" s="143" t="s">
        <v>159</v>
      </c>
      <c r="D128" s="143" t="s">
        <v>147</v>
      </c>
      <c r="E128" s="144" t="s">
        <v>160</v>
      </c>
      <c r="F128" s="244" t="s">
        <v>161</v>
      </c>
      <c r="G128" s="245"/>
      <c r="H128" s="245"/>
      <c r="I128" s="245"/>
      <c r="J128" s="145" t="s">
        <v>150</v>
      </c>
      <c r="K128" s="146">
        <v>9.6</v>
      </c>
      <c r="L128" s="246">
        <v>0</v>
      </c>
      <c r="M128" s="245"/>
      <c r="N128" s="247">
        <f>ROUND($L$128*$K$128,3)</f>
        <v>0</v>
      </c>
      <c r="O128" s="245"/>
      <c r="P128" s="245"/>
      <c r="Q128" s="245"/>
      <c r="R128" s="25"/>
      <c r="T128" s="148"/>
      <c r="U128" s="31" t="s">
        <v>39</v>
      </c>
      <c r="V128" s="24"/>
      <c r="W128" s="149">
        <f>$V$128*$K$128</f>
        <v>0</v>
      </c>
      <c r="X128" s="149">
        <v>0</v>
      </c>
      <c r="Y128" s="149">
        <f>$X$128*$K$128</f>
        <v>0</v>
      </c>
      <c r="Z128" s="149">
        <v>0</v>
      </c>
      <c r="AA128" s="150">
        <f>$Z$128*$K$128</f>
        <v>0</v>
      </c>
      <c r="AR128" s="6" t="s">
        <v>151</v>
      </c>
      <c r="AT128" s="6" t="s">
        <v>147</v>
      </c>
      <c r="AU128" s="6" t="s">
        <v>124</v>
      </c>
      <c r="AY128" s="6" t="s">
        <v>146</v>
      </c>
      <c r="BE128" s="93">
        <f>IF($U$128="základná",$N$128,0)</f>
        <v>0</v>
      </c>
      <c r="BF128" s="93">
        <f>IF($U$128="znížená",$N$128,0)</f>
        <v>0</v>
      </c>
      <c r="BG128" s="93">
        <f>IF($U$128="zákl. prenesená",$N$128,0)</f>
        <v>0</v>
      </c>
      <c r="BH128" s="93">
        <f>IF($U$128="zníž. prenesená",$N$128,0)</f>
        <v>0</v>
      </c>
      <c r="BI128" s="93">
        <f>IF($U$128="nulová",$N$128,0)</f>
        <v>0</v>
      </c>
      <c r="BJ128" s="6" t="s">
        <v>124</v>
      </c>
      <c r="BK128" s="151">
        <f>ROUND($L$128*$K$128,3)</f>
        <v>0</v>
      </c>
      <c r="BL128" s="6" t="s">
        <v>151</v>
      </c>
      <c r="BM128" s="6" t="s">
        <v>162</v>
      </c>
    </row>
    <row r="129" spans="2:51" s="6" customFormat="1" ht="18.75" customHeight="1">
      <c r="B129" s="152"/>
      <c r="C129" s="153"/>
      <c r="D129" s="153"/>
      <c r="E129" s="153"/>
      <c r="F129" s="248" t="s">
        <v>163</v>
      </c>
      <c r="G129" s="249"/>
      <c r="H129" s="249"/>
      <c r="I129" s="249"/>
      <c r="J129" s="153"/>
      <c r="K129" s="153"/>
      <c r="L129" s="153"/>
      <c r="M129" s="153"/>
      <c r="N129" s="153"/>
      <c r="O129" s="153"/>
      <c r="P129" s="153"/>
      <c r="Q129" s="153"/>
      <c r="R129" s="154"/>
      <c r="T129" s="155"/>
      <c r="U129" s="153"/>
      <c r="V129" s="153"/>
      <c r="W129" s="153"/>
      <c r="X129" s="153"/>
      <c r="Y129" s="153"/>
      <c r="Z129" s="153"/>
      <c r="AA129" s="156"/>
      <c r="AT129" s="157" t="s">
        <v>154</v>
      </c>
      <c r="AU129" s="157" t="s">
        <v>124</v>
      </c>
      <c r="AV129" s="157" t="s">
        <v>79</v>
      </c>
      <c r="AW129" s="157" t="s">
        <v>114</v>
      </c>
      <c r="AX129" s="157" t="s">
        <v>72</v>
      </c>
      <c r="AY129" s="157" t="s">
        <v>146</v>
      </c>
    </row>
    <row r="130" spans="2:51" s="6" customFormat="1" ht="18.75" customHeight="1">
      <c r="B130" s="158"/>
      <c r="C130" s="159"/>
      <c r="D130" s="159"/>
      <c r="E130" s="159"/>
      <c r="F130" s="250" t="s">
        <v>164</v>
      </c>
      <c r="G130" s="251"/>
      <c r="H130" s="251"/>
      <c r="I130" s="251"/>
      <c r="J130" s="159"/>
      <c r="K130" s="160">
        <v>9.6</v>
      </c>
      <c r="L130" s="159"/>
      <c r="M130" s="159"/>
      <c r="N130" s="159"/>
      <c r="O130" s="159"/>
      <c r="P130" s="159"/>
      <c r="Q130" s="159"/>
      <c r="R130" s="161"/>
      <c r="T130" s="162"/>
      <c r="U130" s="159"/>
      <c r="V130" s="159"/>
      <c r="W130" s="159"/>
      <c r="X130" s="159"/>
      <c r="Y130" s="159"/>
      <c r="Z130" s="159"/>
      <c r="AA130" s="163"/>
      <c r="AT130" s="164" t="s">
        <v>154</v>
      </c>
      <c r="AU130" s="164" t="s">
        <v>124</v>
      </c>
      <c r="AV130" s="164" t="s">
        <v>124</v>
      </c>
      <c r="AW130" s="164" t="s">
        <v>114</v>
      </c>
      <c r="AX130" s="164" t="s">
        <v>79</v>
      </c>
      <c r="AY130" s="164" t="s">
        <v>146</v>
      </c>
    </row>
    <row r="131" spans="2:65" s="6" customFormat="1" ht="39" customHeight="1">
      <c r="B131" s="23"/>
      <c r="C131" s="143" t="s">
        <v>151</v>
      </c>
      <c r="D131" s="143" t="s">
        <v>147</v>
      </c>
      <c r="E131" s="144" t="s">
        <v>165</v>
      </c>
      <c r="F131" s="244" t="s">
        <v>166</v>
      </c>
      <c r="G131" s="245"/>
      <c r="H131" s="245"/>
      <c r="I131" s="245"/>
      <c r="J131" s="145" t="s">
        <v>150</v>
      </c>
      <c r="K131" s="146">
        <v>9.6</v>
      </c>
      <c r="L131" s="246">
        <v>0</v>
      </c>
      <c r="M131" s="245"/>
      <c r="N131" s="247">
        <f>ROUND($L$131*$K$131,3)</f>
        <v>0</v>
      </c>
      <c r="O131" s="245"/>
      <c r="P131" s="245"/>
      <c r="Q131" s="245"/>
      <c r="R131" s="25"/>
      <c r="T131" s="148"/>
      <c r="U131" s="31" t="s">
        <v>39</v>
      </c>
      <c r="V131" s="24"/>
      <c r="W131" s="149">
        <f>$V$131*$K$131</f>
        <v>0</v>
      </c>
      <c r="X131" s="149">
        <v>0</v>
      </c>
      <c r="Y131" s="149">
        <f>$X$131*$K$131</f>
        <v>0</v>
      </c>
      <c r="Z131" s="149">
        <v>0</v>
      </c>
      <c r="AA131" s="150">
        <f>$Z$131*$K$131</f>
        <v>0</v>
      </c>
      <c r="AR131" s="6" t="s">
        <v>151</v>
      </c>
      <c r="AT131" s="6" t="s">
        <v>147</v>
      </c>
      <c r="AU131" s="6" t="s">
        <v>124</v>
      </c>
      <c r="AY131" s="6" t="s">
        <v>146</v>
      </c>
      <c r="BE131" s="93">
        <f>IF($U$131="základná",$N$131,0)</f>
        <v>0</v>
      </c>
      <c r="BF131" s="93">
        <f>IF($U$131="znížená",$N$131,0)</f>
        <v>0</v>
      </c>
      <c r="BG131" s="93">
        <f>IF($U$131="zákl. prenesená",$N$131,0)</f>
        <v>0</v>
      </c>
      <c r="BH131" s="93">
        <f>IF($U$131="zníž. prenesená",$N$131,0)</f>
        <v>0</v>
      </c>
      <c r="BI131" s="93">
        <f>IF($U$131="nulová",$N$131,0)</f>
        <v>0</v>
      </c>
      <c r="BJ131" s="6" t="s">
        <v>124</v>
      </c>
      <c r="BK131" s="151">
        <f>ROUND($L$131*$K$131,3)</f>
        <v>0</v>
      </c>
      <c r="BL131" s="6" t="s">
        <v>151</v>
      </c>
      <c r="BM131" s="6" t="s">
        <v>167</v>
      </c>
    </row>
    <row r="132" spans="2:65" s="6" customFormat="1" ht="27" customHeight="1">
      <c r="B132" s="23"/>
      <c r="C132" s="143" t="s">
        <v>168</v>
      </c>
      <c r="D132" s="143" t="s">
        <v>147</v>
      </c>
      <c r="E132" s="144" t="s">
        <v>169</v>
      </c>
      <c r="F132" s="244" t="s">
        <v>170</v>
      </c>
      <c r="G132" s="245"/>
      <c r="H132" s="245"/>
      <c r="I132" s="245"/>
      <c r="J132" s="145" t="s">
        <v>150</v>
      </c>
      <c r="K132" s="146">
        <v>8</v>
      </c>
      <c r="L132" s="246">
        <v>0</v>
      </c>
      <c r="M132" s="245"/>
      <c r="N132" s="247">
        <f>ROUND($L$132*$K$132,3)</f>
        <v>0</v>
      </c>
      <c r="O132" s="245"/>
      <c r="P132" s="245"/>
      <c r="Q132" s="245"/>
      <c r="R132" s="25"/>
      <c r="T132" s="148"/>
      <c r="U132" s="31" t="s">
        <v>39</v>
      </c>
      <c r="V132" s="24"/>
      <c r="W132" s="149">
        <f>$V$132*$K$132</f>
        <v>0</v>
      </c>
      <c r="X132" s="149">
        <v>0</v>
      </c>
      <c r="Y132" s="149">
        <f>$X$132*$K$132</f>
        <v>0</v>
      </c>
      <c r="Z132" s="149">
        <v>0</v>
      </c>
      <c r="AA132" s="150">
        <f>$Z$132*$K$132</f>
        <v>0</v>
      </c>
      <c r="AR132" s="6" t="s">
        <v>151</v>
      </c>
      <c r="AT132" s="6" t="s">
        <v>147</v>
      </c>
      <c r="AU132" s="6" t="s">
        <v>124</v>
      </c>
      <c r="AY132" s="6" t="s">
        <v>146</v>
      </c>
      <c r="BE132" s="93">
        <f>IF($U$132="základná",$N$132,0)</f>
        <v>0</v>
      </c>
      <c r="BF132" s="93">
        <f>IF($U$132="znížená",$N$132,0)</f>
        <v>0</v>
      </c>
      <c r="BG132" s="93">
        <f>IF($U$132="zákl. prenesená",$N$132,0)</f>
        <v>0</v>
      </c>
      <c r="BH132" s="93">
        <f>IF($U$132="zníž. prenesená",$N$132,0)</f>
        <v>0</v>
      </c>
      <c r="BI132" s="93">
        <f>IF($U$132="nulová",$N$132,0)</f>
        <v>0</v>
      </c>
      <c r="BJ132" s="6" t="s">
        <v>124</v>
      </c>
      <c r="BK132" s="151">
        <f>ROUND($L$132*$K$132,3)</f>
        <v>0</v>
      </c>
      <c r="BL132" s="6" t="s">
        <v>151</v>
      </c>
      <c r="BM132" s="6" t="s">
        <v>171</v>
      </c>
    </row>
    <row r="133" spans="2:63" s="132" customFormat="1" ht="30.75" customHeight="1">
      <c r="B133" s="133"/>
      <c r="C133" s="134"/>
      <c r="D133" s="142" t="s">
        <v>117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260">
        <f>$BK$133</f>
        <v>0</v>
      </c>
      <c r="O133" s="259"/>
      <c r="P133" s="259"/>
      <c r="Q133" s="259"/>
      <c r="R133" s="136"/>
      <c r="T133" s="137"/>
      <c r="U133" s="134"/>
      <c r="V133" s="134"/>
      <c r="W133" s="138">
        <f>SUM($W$134:$W$135)</f>
        <v>0</v>
      </c>
      <c r="X133" s="134"/>
      <c r="Y133" s="138">
        <f>SUM($Y$134:$Y$135)</f>
        <v>2.7227088</v>
      </c>
      <c r="Z133" s="134"/>
      <c r="AA133" s="139">
        <f>SUM($AA$134:$AA$135)</f>
        <v>0</v>
      </c>
      <c r="AR133" s="140" t="s">
        <v>79</v>
      </c>
      <c r="AT133" s="140" t="s">
        <v>71</v>
      </c>
      <c r="AU133" s="140" t="s">
        <v>79</v>
      </c>
      <c r="AY133" s="140" t="s">
        <v>146</v>
      </c>
      <c r="BK133" s="141">
        <f>SUM($BK$134:$BK$135)</f>
        <v>0</v>
      </c>
    </row>
    <row r="134" spans="2:65" s="6" customFormat="1" ht="39" customHeight="1">
      <c r="B134" s="23"/>
      <c r="C134" s="143" t="s">
        <v>172</v>
      </c>
      <c r="D134" s="143" t="s">
        <v>147</v>
      </c>
      <c r="E134" s="144" t="s">
        <v>173</v>
      </c>
      <c r="F134" s="244" t="s">
        <v>174</v>
      </c>
      <c r="G134" s="245"/>
      <c r="H134" s="245"/>
      <c r="I134" s="245"/>
      <c r="J134" s="145" t="s">
        <v>150</v>
      </c>
      <c r="K134" s="146">
        <v>1.44</v>
      </c>
      <c r="L134" s="246">
        <v>0</v>
      </c>
      <c r="M134" s="245"/>
      <c r="N134" s="247">
        <f>ROUND($L$134*$K$134,3)</f>
        <v>0</v>
      </c>
      <c r="O134" s="245"/>
      <c r="P134" s="245"/>
      <c r="Q134" s="245"/>
      <c r="R134" s="25"/>
      <c r="T134" s="148"/>
      <c r="U134" s="31" t="s">
        <v>39</v>
      </c>
      <c r="V134" s="24"/>
      <c r="W134" s="149">
        <f>$V$134*$K$134</f>
        <v>0</v>
      </c>
      <c r="X134" s="149">
        <v>1.89077</v>
      </c>
      <c r="Y134" s="149">
        <f>$X$134*$K$134</f>
        <v>2.7227088</v>
      </c>
      <c r="Z134" s="149">
        <v>0</v>
      </c>
      <c r="AA134" s="150">
        <f>$Z$134*$K$134</f>
        <v>0</v>
      </c>
      <c r="AR134" s="6" t="s">
        <v>151</v>
      </c>
      <c r="AT134" s="6" t="s">
        <v>147</v>
      </c>
      <c r="AU134" s="6" t="s">
        <v>124</v>
      </c>
      <c r="AY134" s="6" t="s">
        <v>146</v>
      </c>
      <c r="BE134" s="93">
        <f>IF($U$134="základná",$N$134,0)</f>
        <v>0</v>
      </c>
      <c r="BF134" s="93">
        <f>IF($U$134="znížená",$N$134,0)</f>
        <v>0</v>
      </c>
      <c r="BG134" s="93">
        <f>IF($U$134="zákl. prenesená",$N$134,0)</f>
        <v>0</v>
      </c>
      <c r="BH134" s="93">
        <f>IF($U$134="zníž. prenesená",$N$134,0)</f>
        <v>0</v>
      </c>
      <c r="BI134" s="93">
        <f>IF($U$134="nulová",$N$134,0)</f>
        <v>0</v>
      </c>
      <c r="BJ134" s="6" t="s">
        <v>124</v>
      </c>
      <c r="BK134" s="151">
        <f>ROUND($L$134*$K$134,3)</f>
        <v>0</v>
      </c>
      <c r="BL134" s="6" t="s">
        <v>151</v>
      </c>
      <c r="BM134" s="6" t="s">
        <v>175</v>
      </c>
    </row>
    <row r="135" spans="2:51" s="6" customFormat="1" ht="18.75" customHeight="1">
      <c r="B135" s="158"/>
      <c r="C135" s="159"/>
      <c r="D135" s="159"/>
      <c r="E135" s="159"/>
      <c r="F135" s="250" t="s">
        <v>176</v>
      </c>
      <c r="G135" s="251"/>
      <c r="H135" s="251"/>
      <c r="I135" s="251"/>
      <c r="J135" s="159"/>
      <c r="K135" s="160">
        <v>1.44</v>
      </c>
      <c r="L135" s="159"/>
      <c r="M135" s="159"/>
      <c r="N135" s="159"/>
      <c r="O135" s="159"/>
      <c r="P135" s="159"/>
      <c r="Q135" s="159"/>
      <c r="R135" s="161"/>
      <c r="T135" s="162"/>
      <c r="U135" s="159"/>
      <c r="V135" s="159"/>
      <c r="W135" s="159"/>
      <c r="X135" s="159"/>
      <c r="Y135" s="159"/>
      <c r="Z135" s="159"/>
      <c r="AA135" s="163"/>
      <c r="AT135" s="164" t="s">
        <v>154</v>
      </c>
      <c r="AU135" s="164" t="s">
        <v>124</v>
      </c>
      <c r="AV135" s="164" t="s">
        <v>124</v>
      </c>
      <c r="AW135" s="164" t="s">
        <v>114</v>
      </c>
      <c r="AX135" s="164" t="s">
        <v>79</v>
      </c>
      <c r="AY135" s="164" t="s">
        <v>146</v>
      </c>
    </row>
    <row r="136" spans="2:63" s="132" customFormat="1" ht="30.75" customHeight="1">
      <c r="B136" s="133"/>
      <c r="C136" s="134"/>
      <c r="D136" s="142" t="s">
        <v>118</v>
      </c>
      <c r="E136" s="142"/>
      <c r="F136" s="142"/>
      <c r="G136" s="142"/>
      <c r="H136" s="142"/>
      <c r="I136" s="142"/>
      <c r="J136" s="142"/>
      <c r="K136" s="142"/>
      <c r="L136" s="142"/>
      <c r="M136" s="142"/>
      <c r="N136" s="260">
        <f>$BK$136</f>
        <v>0</v>
      </c>
      <c r="O136" s="259"/>
      <c r="P136" s="259"/>
      <c r="Q136" s="259"/>
      <c r="R136" s="136"/>
      <c r="T136" s="137"/>
      <c r="U136" s="134"/>
      <c r="V136" s="134"/>
      <c r="W136" s="138">
        <f>SUM($W$137:$W$139)</f>
        <v>0</v>
      </c>
      <c r="X136" s="134"/>
      <c r="Y136" s="138">
        <f>SUM($Y$137:$Y$139)</f>
        <v>0.66495</v>
      </c>
      <c r="Z136" s="134"/>
      <c r="AA136" s="139">
        <f>SUM($AA$137:$AA$139)</f>
        <v>0</v>
      </c>
      <c r="AR136" s="140" t="s">
        <v>79</v>
      </c>
      <c r="AT136" s="140" t="s">
        <v>71</v>
      </c>
      <c r="AU136" s="140" t="s">
        <v>79</v>
      </c>
      <c r="AY136" s="140" t="s">
        <v>146</v>
      </c>
      <c r="BK136" s="141">
        <f>SUM($BK$137:$BK$139)</f>
        <v>0</v>
      </c>
    </row>
    <row r="137" spans="2:65" s="6" customFormat="1" ht="39" customHeight="1">
      <c r="B137" s="23"/>
      <c r="C137" s="143" t="s">
        <v>177</v>
      </c>
      <c r="D137" s="143" t="s">
        <v>147</v>
      </c>
      <c r="E137" s="144" t="s">
        <v>178</v>
      </c>
      <c r="F137" s="244" t="s">
        <v>179</v>
      </c>
      <c r="G137" s="245"/>
      <c r="H137" s="245"/>
      <c r="I137" s="245"/>
      <c r="J137" s="145" t="s">
        <v>180</v>
      </c>
      <c r="K137" s="146">
        <v>1</v>
      </c>
      <c r="L137" s="246">
        <v>0</v>
      </c>
      <c r="M137" s="245"/>
      <c r="N137" s="247">
        <f>ROUND($L$137*$K$137,3)</f>
        <v>0</v>
      </c>
      <c r="O137" s="245"/>
      <c r="P137" s="245"/>
      <c r="Q137" s="245"/>
      <c r="R137" s="25"/>
      <c r="T137" s="148"/>
      <c r="U137" s="31" t="s">
        <v>39</v>
      </c>
      <c r="V137" s="24"/>
      <c r="W137" s="149">
        <f>$V$137*$K$137</f>
        <v>0</v>
      </c>
      <c r="X137" s="149">
        <v>0</v>
      </c>
      <c r="Y137" s="149">
        <f>$X$137*$K$137</f>
        <v>0</v>
      </c>
      <c r="Z137" s="149">
        <v>0</v>
      </c>
      <c r="AA137" s="150">
        <f>$Z$137*$K$137</f>
        <v>0</v>
      </c>
      <c r="AR137" s="6" t="s">
        <v>151</v>
      </c>
      <c r="AT137" s="6" t="s">
        <v>147</v>
      </c>
      <c r="AU137" s="6" t="s">
        <v>124</v>
      </c>
      <c r="AY137" s="6" t="s">
        <v>146</v>
      </c>
      <c r="BE137" s="93">
        <f>IF($U$137="základná",$N$137,0)</f>
        <v>0</v>
      </c>
      <c r="BF137" s="93">
        <f>IF($U$137="znížená",$N$137,0)</f>
        <v>0</v>
      </c>
      <c r="BG137" s="93">
        <f>IF($U$137="zákl. prenesená",$N$137,0)</f>
        <v>0</v>
      </c>
      <c r="BH137" s="93">
        <f>IF($U$137="zníž. prenesená",$N$137,0)</f>
        <v>0</v>
      </c>
      <c r="BI137" s="93">
        <f>IF($U$137="nulová",$N$137,0)</f>
        <v>0</v>
      </c>
      <c r="BJ137" s="6" t="s">
        <v>124</v>
      </c>
      <c r="BK137" s="151">
        <f>ROUND($L$137*$K$137,3)</f>
        <v>0</v>
      </c>
      <c r="BL137" s="6" t="s">
        <v>151</v>
      </c>
      <c r="BM137" s="6" t="s">
        <v>181</v>
      </c>
    </row>
    <row r="138" spans="2:65" s="6" customFormat="1" ht="27" customHeight="1">
      <c r="B138" s="23"/>
      <c r="C138" s="165" t="s">
        <v>182</v>
      </c>
      <c r="D138" s="165" t="s">
        <v>183</v>
      </c>
      <c r="E138" s="166" t="s">
        <v>184</v>
      </c>
      <c r="F138" s="252" t="s">
        <v>185</v>
      </c>
      <c r="G138" s="253"/>
      <c r="H138" s="253"/>
      <c r="I138" s="253"/>
      <c r="J138" s="167" t="s">
        <v>180</v>
      </c>
      <c r="K138" s="168">
        <v>1</v>
      </c>
      <c r="L138" s="254">
        <v>0</v>
      </c>
      <c r="M138" s="253"/>
      <c r="N138" s="255">
        <f>ROUND($L$138*$K$138,3)</f>
        <v>0</v>
      </c>
      <c r="O138" s="245"/>
      <c r="P138" s="245"/>
      <c r="Q138" s="245"/>
      <c r="R138" s="25"/>
      <c r="T138" s="148"/>
      <c r="U138" s="31" t="s">
        <v>39</v>
      </c>
      <c r="V138" s="24"/>
      <c r="W138" s="149">
        <f>$V$138*$K$138</f>
        <v>0</v>
      </c>
      <c r="X138" s="149">
        <v>0.66</v>
      </c>
      <c r="Y138" s="149">
        <f>$X$138*$K$138</f>
        <v>0.66</v>
      </c>
      <c r="Z138" s="149">
        <v>0</v>
      </c>
      <c r="AA138" s="150">
        <f>$Z$138*$K$138</f>
        <v>0</v>
      </c>
      <c r="AR138" s="6" t="s">
        <v>182</v>
      </c>
      <c r="AT138" s="6" t="s">
        <v>183</v>
      </c>
      <c r="AU138" s="6" t="s">
        <v>124</v>
      </c>
      <c r="AY138" s="6" t="s">
        <v>146</v>
      </c>
      <c r="BE138" s="93">
        <f>IF($U$138="základná",$N$138,0)</f>
        <v>0</v>
      </c>
      <c r="BF138" s="93">
        <f>IF($U$138="znížená",$N$138,0)</f>
        <v>0</v>
      </c>
      <c r="BG138" s="93">
        <f>IF($U$138="zákl. prenesená",$N$138,0)</f>
        <v>0</v>
      </c>
      <c r="BH138" s="93">
        <f>IF($U$138="zníž. prenesená",$N$138,0)</f>
        <v>0</v>
      </c>
      <c r="BI138" s="93">
        <f>IF($U$138="nulová",$N$138,0)</f>
        <v>0</v>
      </c>
      <c r="BJ138" s="6" t="s">
        <v>124</v>
      </c>
      <c r="BK138" s="151">
        <f>ROUND($L$138*$K$138,3)</f>
        <v>0</v>
      </c>
      <c r="BL138" s="6" t="s">
        <v>151</v>
      </c>
      <c r="BM138" s="6" t="s">
        <v>186</v>
      </c>
    </row>
    <row r="139" spans="2:65" s="6" customFormat="1" ht="27" customHeight="1">
      <c r="B139" s="23"/>
      <c r="C139" s="165" t="s">
        <v>187</v>
      </c>
      <c r="D139" s="165" t="s">
        <v>183</v>
      </c>
      <c r="E139" s="166" t="s">
        <v>188</v>
      </c>
      <c r="F139" s="252" t="s">
        <v>189</v>
      </c>
      <c r="G139" s="253"/>
      <c r="H139" s="253"/>
      <c r="I139" s="253"/>
      <c r="J139" s="167" t="s">
        <v>190</v>
      </c>
      <c r="K139" s="168">
        <v>15</v>
      </c>
      <c r="L139" s="254">
        <v>0</v>
      </c>
      <c r="M139" s="253"/>
      <c r="N139" s="255">
        <f>ROUND($L$139*$K$139,3)</f>
        <v>0</v>
      </c>
      <c r="O139" s="245"/>
      <c r="P139" s="245"/>
      <c r="Q139" s="245"/>
      <c r="R139" s="25"/>
      <c r="T139" s="148"/>
      <c r="U139" s="31" t="s">
        <v>39</v>
      </c>
      <c r="V139" s="24"/>
      <c r="W139" s="149">
        <f>$V$139*$K$139</f>
        <v>0</v>
      </c>
      <c r="X139" s="149">
        <v>0.00033</v>
      </c>
      <c r="Y139" s="149">
        <f>$X$139*$K$139</f>
        <v>0.0049499999999999995</v>
      </c>
      <c r="Z139" s="149">
        <v>0</v>
      </c>
      <c r="AA139" s="150">
        <f>$Z$139*$K$139</f>
        <v>0</v>
      </c>
      <c r="AR139" s="6" t="s">
        <v>182</v>
      </c>
      <c r="AT139" s="6" t="s">
        <v>183</v>
      </c>
      <c r="AU139" s="6" t="s">
        <v>124</v>
      </c>
      <c r="AY139" s="6" t="s">
        <v>146</v>
      </c>
      <c r="BE139" s="93">
        <f>IF($U$139="základná",$N$139,0)</f>
        <v>0</v>
      </c>
      <c r="BF139" s="93">
        <f>IF($U$139="znížená",$N$139,0)</f>
        <v>0</v>
      </c>
      <c r="BG139" s="93">
        <f>IF($U$139="zákl. prenesená",$N$139,0)</f>
        <v>0</v>
      </c>
      <c r="BH139" s="93">
        <f>IF($U$139="zníž. prenesená",$N$139,0)</f>
        <v>0</v>
      </c>
      <c r="BI139" s="93">
        <f>IF($U$139="nulová",$N$139,0)</f>
        <v>0</v>
      </c>
      <c r="BJ139" s="6" t="s">
        <v>124</v>
      </c>
      <c r="BK139" s="151">
        <f>ROUND($L$139*$K$139,3)</f>
        <v>0</v>
      </c>
      <c r="BL139" s="6" t="s">
        <v>151</v>
      </c>
      <c r="BM139" s="6" t="s">
        <v>191</v>
      </c>
    </row>
    <row r="140" spans="2:63" s="132" customFormat="1" ht="30.75" customHeight="1">
      <c r="B140" s="133"/>
      <c r="C140" s="134"/>
      <c r="D140" s="142" t="s">
        <v>119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260">
        <f>$BK$140</f>
        <v>0</v>
      </c>
      <c r="O140" s="259"/>
      <c r="P140" s="259"/>
      <c r="Q140" s="259"/>
      <c r="R140" s="136"/>
      <c r="T140" s="137"/>
      <c r="U140" s="134"/>
      <c r="V140" s="134"/>
      <c r="W140" s="138">
        <f>$W$141</f>
        <v>0</v>
      </c>
      <c r="X140" s="134"/>
      <c r="Y140" s="138">
        <f>$Y$141</f>
        <v>0</v>
      </c>
      <c r="Z140" s="134"/>
      <c r="AA140" s="139">
        <f>$AA$141</f>
        <v>0</v>
      </c>
      <c r="AR140" s="140" t="s">
        <v>79</v>
      </c>
      <c r="AT140" s="140" t="s">
        <v>71</v>
      </c>
      <c r="AU140" s="140" t="s">
        <v>79</v>
      </c>
      <c r="AY140" s="140" t="s">
        <v>146</v>
      </c>
      <c r="BK140" s="141">
        <f>$BK$141</f>
        <v>0</v>
      </c>
    </row>
    <row r="141" spans="2:65" s="6" customFormat="1" ht="39" customHeight="1">
      <c r="B141" s="23"/>
      <c r="C141" s="143" t="s">
        <v>192</v>
      </c>
      <c r="D141" s="143" t="s">
        <v>147</v>
      </c>
      <c r="E141" s="144" t="s">
        <v>193</v>
      </c>
      <c r="F141" s="244" t="s">
        <v>194</v>
      </c>
      <c r="G141" s="245"/>
      <c r="H141" s="245"/>
      <c r="I141" s="245"/>
      <c r="J141" s="145" t="s">
        <v>195</v>
      </c>
      <c r="K141" s="146">
        <v>3.388</v>
      </c>
      <c r="L141" s="246">
        <v>0</v>
      </c>
      <c r="M141" s="245"/>
      <c r="N141" s="247">
        <f>ROUND($L$141*$K$141,3)</f>
        <v>0</v>
      </c>
      <c r="O141" s="245"/>
      <c r="P141" s="245"/>
      <c r="Q141" s="245"/>
      <c r="R141" s="25"/>
      <c r="T141" s="148"/>
      <c r="U141" s="31" t="s">
        <v>39</v>
      </c>
      <c r="V141" s="24"/>
      <c r="W141" s="149">
        <f>$V$141*$K$141</f>
        <v>0</v>
      </c>
      <c r="X141" s="149">
        <v>0</v>
      </c>
      <c r="Y141" s="149">
        <f>$X$141*$K$141</f>
        <v>0</v>
      </c>
      <c r="Z141" s="149">
        <v>0</v>
      </c>
      <c r="AA141" s="150">
        <f>$Z$141*$K$141</f>
        <v>0</v>
      </c>
      <c r="AR141" s="6" t="s">
        <v>151</v>
      </c>
      <c r="AT141" s="6" t="s">
        <v>147</v>
      </c>
      <c r="AU141" s="6" t="s">
        <v>124</v>
      </c>
      <c r="AY141" s="6" t="s">
        <v>146</v>
      </c>
      <c r="BE141" s="93">
        <f>IF($U$141="základná",$N$141,0)</f>
        <v>0</v>
      </c>
      <c r="BF141" s="93">
        <f>IF($U$141="znížená",$N$141,0)</f>
        <v>0</v>
      </c>
      <c r="BG141" s="93">
        <f>IF($U$141="zákl. prenesená",$N$141,0)</f>
        <v>0</v>
      </c>
      <c r="BH141" s="93">
        <f>IF($U$141="zníž. prenesená",$N$141,0)</f>
        <v>0</v>
      </c>
      <c r="BI141" s="93">
        <f>IF($U$141="nulová",$N$141,0)</f>
        <v>0</v>
      </c>
      <c r="BJ141" s="6" t="s">
        <v>124</v>
      </c>
      <c r="BK141" s="151">
        <f>ROUND($L$141*$K$141,3)</f>
        <v>0</v>
      </c>
      <c r="BL141" s="6" t="s">
        <v>151</v>
      </c>
      <c r="BM141" s="6" t="s">
        <v>196</v>
      </c>
    </row>
    <row r="142" spans="2:63" s="6" customFormat="1" ht="51" customHeight="1">
      <c r="B142" s="23"/>
      <c r="C142" s="24"/>
      <c r="D142" s="135" t="s">
        <v>197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0">
        <f>$BK$142</f>
        <v>0</v>
      </c>
      <c r="O142" s="208"/>
      <c r="P142" s="208"/>
      <c r="Q142" s="208"/>
      <c r="R142" s="25"/>
      <c r="T142" s="64"/>
      <c r="U142" s="24"/>
      <c r="V142" s="24"/>
      <c r="W142" s="24"/>
      <c r="X142" s="24"/>
      <c r="Y142" s="24"/>
      <c r="Z142" s="24"/>
      <c r="AA142" s="65"/>
      <c r="AT142" s="6" t="s">
        <v>71</v>
      </c>
      <c r="AU142" s="6" t="s">
        <v>72</v>
      </c>
      <c r="AY142" s="6" t="s">
        <v>198</v>
      </c>
      <c r="BK142" s="151">
        <f>SUM($BK$143:$BK$147)</f>
        <v>0</v>
      </c>
    </row>
    <row r="143" spans="2:63" s="6" customFormat="1" ht="23.25" customHeight="1">
      <c r="B143" s="23"/>
      <c r="C143" s="169"/>
      <c r="D143" s="169" t="s">
        <v>147</v>
      </c>
      <c r="E143" s="170"/>
      <c r="F143" s="256"/>
      <c r="G143" s="257"/>
      <c r="H143" s="257"/>
      <c r="I143" s="257"/>
      <c r="J143" s="171"/>
      <c r="K143" s="147"/>
      <c r="L143" s="246"/>
      <c r="M143" s="245"/>
      <c r="N143" s="247">
        <f>$BK$143</f>
        <v>0</v>
      </c>
      <c r="O143" s="245"/>
      <c r="P143" s="245"/>
      <c r="Q143" s="245"/>
      <c r="R143" s="25"/>
      <c r="T143" s="148"/>
      <c r="U143" s="172" t="s">
        <v>39</v>
      </c>
      <c r="V143" s="24"/>
      <c r="W143" s="24"/>
      <c r="X143" s="24"/>
      <c r="Y143" s="24"/>
      <c r="Z143" s="24"/>
      <c r="AA143" s="65"/>
      <c r="AT143" s="6" t="s">
        <v>198</v>
      </c>
      <c r="AU143" s="6" t="s">
        <v>79</v>
      </c>
      <c r="AY143" s="6" t="s">
        <v>198</v>
      </c>
      <c r="BE143" s="93">
        <f>IF($U$143="základná",$N$143,0)</f>
        <v>0</v>
      </c>
      <c r="BF143" s="93">
        <f>IF($U$143="znížená",$N$143,0)</f>
        <v>0</v>
      </c>
      <c r="BG143" s="93">
        <f>IF($U$143="zákl. prenesená",$N$143,0)</f>
        <v>0</v>
      </c>
      <c r="BH143" s="93">
        <f>IF($U$143="zníž. prenesená",$N$143,0)</f>
        <v>0</v>
      </c>
      <c r="BI143" s="93">
        <f>IF($U$143="nulová",$N$143,0)</f>
        <v>0</v>
      </c>
      <c r="BJ143" s="6" t="s">
        <v>124</v>
      </c>
      <c r="BK143" s="151">
        <f>$L$143*$K$143</f>
        <v>0</v>
      </c>
    </row>
    <row r="144" spans="2:63" s="6" customFormat="1" ht="23.25" customHeight="1">
      <c r="B144" s="23"/>
      <c r="C144" s="169"/>
      <c r="D144" s="169" t="s">
        <v>147</v>
      </c>
      <c r="E144" s="170"/>
      <c r="F144" s="256"/>
      <c r="G144" s="257"/>
      <c r="H144" s="257"/>
      <c r="I144" s="257"/>
      <c r="J144" s="171"/>
      <c r="K144" s="147"/>
      <c r="L144" s="246"/>
      <c r="M144" s="245"/>
      <c r="N144" s="247">
        <f>$BK$144</f>
        <v>0</v>
      </c>
      <c r="O144" s="245"/>
      <c r="P144" s="245"/>
      <c r="Q144" s="245"/>
      <c r="R144" s="25"/>
      <c r="T144" s="148"/>
      <c r="U144" s="172" t="s">
        <v>39</v>
      </c>
      <c r="V144" s="24"/>
      <c r="W144" s="24"/>
      <c r="X144" s="24"/>
      <c r="Y144" s="24"/>
      <c r="Z144" s="24"/>
      <c r="AA144" s="65"/>
      <c r="AT144" s="6" t="s">
        <v>198</v>
      </c>
      <c r="AU144" s="6" t="s">
        <v>79</v>
      </c>
      <c r="AY144" s="6" t="s">
        <v>198</v>
      </c>
      <c r="BE144" s="93">
        <f>IF($U$144="základná",$N$144,0)</f>
        <v>0</v>
      </c>
      <c r="BF144" s="93">
        <f>IF($U$144="znížená",$N$144,0)</f>
        <v>0</v>
      </c>
      <c r="BG144" s="93">
        <f>IF($U$144="zákl. prenesená",$N$144,0)</f>
        <v>0</v>
      </c>
      <c r="BH144" s="93">
        <f>IF($U$144="zníž. prenesená",$N$144,0)</f>
        <v>0</v>
      </c>
      <c r="BI144" s="93">
        <f>IF($U$144="nulová",$N$144,0)</f>
        <v>0</v>
      </c>
      <c r="BJ144" s="6" t="s">
        <v>124</v>
      </c>
      <c r="BK144" s="151">
        <f>$L$144*$K$144</f>
        <v>0</v>
      </c>
    </row>
    <row r="145" spans="2:63" s="6" customFormat="1" ht="23.25" customHeight="1">
      <c r="B145" s="23"/>
      <c r="C145" s="169"/>
      <c r="D145" s="169" t="s">
        <v>147</v>
      </c>
      <c r="E145" s="170"/>
      <c r="F145" s="256"/>
      <c r="G145" s="257"/>
      <c r="H145" s="257"/>
      <c r="I145" s="257"/>
      <c r="J145" s="171"/>
      <c r="K145" s="147"/>
      <c r="L145" s="246"/>
      <c r="M145" s="245"/>
      <c r="N145" s="247">
        <f>$BK$145</f>
        <v>0</v>
      </c>
      <c r="O145" s="245"/>
      <c r="P145" s="245"/>
      <c r="Q145" s="245"/>
      <c r="R145" s="25"/>
      <c r="T145" s="148"/>
      <c r="U145" s="172" t="s">
        <v>39</v>
      </c>
      <c r="V145" s="24"/>
      <c r="W145" s="24"/>
      <c r="X145" s="24"/>
      <c r="Y145" s="24"/>
      <c r="Z145" s="24"/>
      <c r="AA145" s="65"/>
      <c r="AT145" s="6" t="s">
        <v>198</v>
      </c>
      <c r="AU145" s="6" t="s">
        <v>79</v>
      </c>
      <c r="AY145" s="6" t="s">
        <v>198</v>
      </c>
      <c r="BE145" s="93">
        <f>IF($U$145="základná",$N$145,0)</f>
        <v>0</v>
      </c>
      <c r="BF145" s="93">
        <f>IF($U$145="znížená",$N$145,0)</f>
        <v>0</v>
      </c>
      <c r="BG145" s="93">
        <f>IF($U$145="zákl. prenesená",$N$145,0)</f>
        <v>0</v>
      </c>
      <c r="BH145" s="93">
        <f>IF($U$145="zníž. prenesená",$N$145,0)</f>
        <v>0</v>
      </c>
      <c r="BI145" s="93">
        <f>IF($U$145="nulová",$N$145,0)</f>
        <v>0</v>
      </c>
      <c r="BJ145" s="6" t="s">
        <v>124</v>
      </c>
      <c r="BK145" s="151">
        <f>$L$145*$K$145</f>
        <v>0</v>
      </c>
    </row>
    <row r="146" spans="2:63" s="6" customFormat="1" ht="23.25" customHeight="1">
      <c r="B146" s="23"/>
      <c r="C146" s="169"/>
      <c r="D146" s="169" t="s">
        <v>147</v>
      </c>
      <c r="E146" s="170"/>
      <c r="F146" s="256"/>
      <c r="G146" s="257"/>
      <c r="H146" s="257"/>
      <c r="I146" s="257"/>
      <c r="J146" s="171"/>
      <c r="K146" s="147"/>
      <c r="L146" s="246"/>
      <c r="M146" s="245"/>
      <c r="N146" s="247">
        <f>$BK$146</f>
        <v>0</v>
      </c>
      <c r="O146" s="245"/>
      <c r="P146" s="245"/>
      <c r="Q146" s="245"/>
      <c r="R146" s="25"/>
      <c r="T146" s="148"/>
      <c r="U146" s="172" t="s">
        <v>39</v>
      </c>
      <c r="V146" s="24"/>
      <c r="W146" s="24"/>
      <c r="X146" s="24"/>
      <c r="Y146" s="24"/>
      <c r="Z146" s="24"/>
      <c r="AA146" s="65"/>
      <c r="AT146" s="6" t="s">
        <v>198</v>
      </c>
      <c r="AU146" s="6" t="s">
        <v>79</v>
      </c>
      <c r="AY146" s="6" t="s">
        <v>198</v>
      </c>
      <c r="BE146" s="93">
        <f>IF($U$146="základná",$N$146,0)</f>
        <v>0</v>
      </c>
      <c r="BF146" s="93">
        <f>IF($U$146="znížená",$N$146,0)</f>
        <v>0</v>
      </c>
      <c r="BG146" s="93">
        <f>IF($U$146="zákl. prenesená",$N$146,0)</f>
        <v>0</v>
      </c>
      <c r="BH146" s="93">
        <f>IF($U$146="zníž. prenesená",$N$146,0)</f>
        <v>0</v>
      </c>
      <c r="BI146" s="93">
        <f>IF($U$146="nulová",$N$146,0)</f>
        <v>0</v>
      </c>
      <c r="BJ146" s="6" t="s">
        <v>124</v>
      </c>
      <c r="BK146" s="151">
        <f>$L$146*$K$146</f>
        <v>0</v>
      </c>
    </row>
    <row r="147" spans="2:63" s="6" customFormat="1" ht="23.25" customHeight="1">
      <c r="B147" s="23"/>
      <c r="C147" s="169"/>
      <c r="D147" s="169" t="s">
        <v>147</v>
      </c>
      <c r="E147" s="170"/>
      <c r="F147" s="256"/>
      <c r="G147" s="257"/>
      <c r="H147" s="257"/>
      <c r="I147" s="257"/>
      <c r="J147" s="171"/>
      <c r="K147" s="147"/>
      <c r="L147" s="246"/>
      <c r="M147" s="245"/>
      <c r="N147" s="247">
        <f>$BK$147</f>
        <v>0</v>
      </c>
      <c r="O147" s="245"/>
      <c r="P147" s="245"/>
      <c r="Q147" s="245"/>
      <c r="R147" s="25"/>
      <c r="T147" s="148"/>
      <c r="U147" s="172" t="s">
        <v>39</v>
      </c>
      <c r="V147" s="43"/>
      <c r="W147" s="43"/>
      <c r="X147" s="43"/>
      <c r="Y147" s="43"/>
      <c r="Z147" s="43"/>
      <c r="AA147" s="45"/>
      <c r="AT147" s="6" t="s">
        <v>198</v>
      </c>
      <c r="AU147" s="6" t="s">
        <v>79</v>
      </c>
      <c r="AY147" s="6" t="s">
        <v>198</v>
      </c>
      <c r="BE147" s="93">
        <f>IF($U$147="základná",$N$147,0)</f>
        <v>0</v>
      </c>
      <c r="BF147" s="93">
        <f>IF($U$147="znížená",$N$147,0)</f>
        <v>0</v>
      </c>
      <c r="BG147" s="93">
        <f>IF($U$147="zákl. prenesená",$N$147,0)</f>
        <v>0</v>
      </c>
      <c r="BH147" s="93">
        <f>IF($U$147="zníž. prenesená",$N$147,0)</f>
        <v>0</v>
      </c>
      <c r="BI147" s="93">
        <f>IF($U$147="nulová",$N$147,0)</f>
        <v>0</v>
      </c>
      <c r="BJ147" s="6" t="s">
        <v>124</v>
      </c>
      <c r="BK147" s="151">
        <f>$L$147*$K$147</f>
        <v>0</v>
      </c>
    </row>
    <row r="148" spans="2:18" s="6" customFormat="1" ht="7.5" customHeight="1"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8"/>
    </row>
    <row r="149" s="2" customFormat="1" ht="14.25" customHeight="1"/>
  </sheetData>
  <sheetProtection password="CC35" sheet="1" objects="1" scenarios="1" formatColumns="0" formatRows="0" sort="0" autoFilter="0"/>
  <mergeCells count="125">
    <mergeCell ref="S2:AC2"/>
    <mergeCell ref="N123:Q123"/>
    <mergeCell ref="N133:Q133"/>
    <mergeCell ref="N136:Q136"/>
    <mergeCell ref="N140:Q140"/>
    <mergeCell ref="N142:Q142"/>
    <mergeCell ref="H1:K1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F137:I137"/>
    <mergeCell ref="L137:M137"/>
    <mergeCell ref="N137:Q137"/>
    <mergeCell ref="F129:I129"/>
    <mergeCell ref="F130:I130"/>
    <mergeCell ref="F131:I131"/>
    <mergeCell ref="L131:M131"/>
    <mergeCell ref="N131:Q131"/>
    <mergeCell ref="F132:I132"/>
    <mergeCell ref="L132:M132"/>
    <mergeCell ref="N132:Q132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3:D148">
      <formula1>"K,M"</formula1>
    </dataValidation>
    <dataValidation type="list" allowBlank="1" showInputMessage="1" showErrorMessage="1" error="Povolené sú hodnoty základná, znížená, nulová." sqref="U143:U14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706</v>
      </c>
      <c r="G1" s="269"/>
      <c r="H1" s="271" t="s">
        <v>707</v>
      </c>
      <c r="I1" s="271"/>
      <c r="J1" s="271"/>
      <c r="K1" s="271"/>
      <c r="L1" s="269" t="s">
        <v>708</v>
      </c>
      <c r="M1" s="267"/>
      <c r="N1" s="267"/>
      <c r="O1" s="268" t="s">
        <v>105</v>
      </c>
      <c r="P1" s="267"/>
      <c r="Q1" s="267"/>
      <c r="R1" s="267"/>
      <c r="S1" s="269" t="s">
        <v>709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9" t="s">
        <v>106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15</v>
      </c>
      <c r="E6" s="11"/>
      <c r="F6" s="229" t="str">
        <f>'Rekapitulácia stavby'!$K$6</f>
        <v>Novostavba rodinného domu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107</v>
      </c>
      <c r="E7" s="24"/>
      <c r="F7" s="195" t="s">
        <v>199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17</v>
      </c>
      <c r="E8" s="24"/>
      <c r="F8" s="16"/>
      <c r="G8" s="24"/>
      <c r="H8" s="24"/>
      <c r="I8" s="24"/>
      <c r="J8" s="24"/>
      <c r="K8" s="24"/>
      <c r="L8" s="24"/>
      <c r="M8" s="18" t="s">
        <v>18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19</v>
      </c>
      <c r="E9" s="24"/>
      <c r="F9" s="16" t="s">
        <v>20</v>
      </c>
      <c r="G9" s="24"/>
      <c r="H9" s="24"/>
      <c r="I9" s="24"/>
      <c r="J9" s="24"/>
      <c r="K9" s="24"/>
      <c r="L9" s="24"/>
      <c r="M9" s="18" t="s">
        <v>21</v>
      </c>
      <c r="N9" s="24"/>
      <c r="O9" s="230" t="str">
        <f>'Rekapitulácia stavby'!$AN$8</f>
        <v>12.09.2015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23</v>
      </c>
      <c r="E11" s="24"/>
      <c r="F11" s="24"/>
      <c r="G11" s="24"/>
      <c r="H11" s="24"/>
      <c r="I11" s="24"/>
      <c r="J11" s="24"/>
      <c r="K11" s="24"/>
      <c r="L11" s="24"/>
      <c r="M11" s="18" t="s">
        <v>24</v>
      </c>
      <c r="N11" s="24"/>
      <c r="O11" s="194">
        <f>IF('Rekapitulácia stavby'!$AN$10="","",'Rekapitulácia stavby'!$AN$10)</f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25</v>
      </c>
      <c r="N12" s="24"/>
      <c r="O12" s="194">
        <f>IF('Rekapitulácia stavby'!$AN$11="","",'Rekapitulácia stavby'!$AN$11)</f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26</v>
      </c>
      <c r="E14" s="24"/>
      <c r="F14" s="24"/>
      <c r="G14" s="24"/>
      <c r="H14" s="24"/>
      <c r="I14" s="24"/>
      <c r="J14" s="24"/>
      <c r="K14" s="24"/>
      <c r="L14" s="24"/>
      <c r="M14" s="18" t="s">
        <v>24</v>
      </c>
      <c r="N14" s="24"/>
      <c r="O14" s="231" t="str">
        <f>IF('Rekapitulácia stavby'!$AN$13="","",'Rekapitulácia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IF('Rekapitulácia stavby'!$E$14="","",'Rekapitulácia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25</v>
      </c>
      <c r="N15" s="24"/>
      <c r="O15" s="231" t="str">
        <f>IF('Rekapitulácia stavby'!$AN$14="","",'Rekapitulácia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28</v>
      </c>
      <c r="E17" s="24"/>
      <c r="F17" s="24"/>
      <c r="G17" s="24"/>
      <c r="H17" s="24"/>
      <c r="I17" s="24"/>
      <c r="J17" s="24"/>
      <c r="K17" s="24"/>
      <c r="L17" s="24"/>
      <c r="M17" s="18" t="s">
        <v>24</v>
      </c>
      <c r="N17" s="24"/>
      <c r="O17" s="194">
        <f>IF('Rekapitulácia stavby'!$AN$16="","",'Rekapitulácia stavby'!$AN$16)</f>
      </c>
      <c r="P17" s="208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IF('Rekapitulácia stavby'!$E$17="","",'Rekapitulácia stavby'!$E$17)</f>
        <v> </v>
      </c>
      <c r="F18" s="24"/>
      <c r="G18" s="24"/>
      <c r="H18" s="24"/>
      <c r="I18" s="24"/>
      <c r="J18" s="24"/>
      <c r="K18" s="24"/>
      <c r="L18" s="24"/>
      <c r="M18" s="18" t="s">
        <v>25</v>
      </c>
      <c r="N18" s="24"/>
      <c r="O18" s="194">
        <f>IF('Rekapitulácia stavby'!$AN$17="","",'Rekapitulácia stavby'!$AN$17)</f>
      </c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31</v>
      </c>
      <c r="E20" s="24"/>
      <c r="F20" s="24"/>
      <c r="G20" s="24"/>
      <c r="H20" s="24"/>
      <c r="I20" s="24"/>
      <c r="J20" s="24"/>
      <c r="K20" s="24"/>
      <c r="L20" s="24"/>
      <c r="M20" s="18" t="s">
        <v>24</v>
      </c>
      <c r="N20" s="24"/>
      <c r="O20" s="194">
        <f>IF('Rekapitulácia stavby'!$AN$19="","",'Rekapitulácia stavby'!$AN$19)</f>
      </c>
      <c r="P20" s="20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25</v>
      </c>
      <c r="N21" s="24"/>
      <c r="O21" s="194">
        <f>IF('Rekapitulácia stavby'!$AN$20="","",'Rekapitulácia stavby'!$AN$20)</f>
      </c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7"/>
      <c r="F24" s="232"/>
      <c r="G24" s="232"/>
      <c r="H24" s="232"/>
      <c r="I24" s="232"/>
      <c r="J24" s="232"/>
      <c r="K24" s="232"/>
      <c r="L24" s="232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109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8">
        <f>$N$96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35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36</v>
      </c>
      <c r="E32" s="29" t="s">
        <v>37</v>
      </c>
      <c r="F32" s="30">
        <v>0.2</v>
      </c>
      <c r="G32" s="107" t="s">
        <v>38</v>
      </c>
      <c r="H32" s="234">
        <f>ROUND((((SUM($BE$96:$BE$103)+SUM($BE$121:$BE$141))+SUM($BE$143:$BE$147))),2)</f>
        <v>0</v>
      </c>
      <c r="I32" s="208"/>
      <c r="J32" s="208"/>
      <c r="K32" s="24"/>
      <c r="L32" s="24"/>
      <c r="M32" s="234">
        <f>ROUND(((ROUND((SUM($BE$96:$BE$103)+SUM($BE$121:$BE$141)),2)*$F$32)+SUM($BE$143:$BE$147)*$F$32),2)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29" t="s">
        <v>39</v>
      </c>
      <c r="F33" s="30">
        <v>0.2</v>
      </c>
      <c r="G33" s="107" t="s">
        <v>38</v>
      </c>
      <c r="H33" s="234">
        <f>ROUND((((SUM($BF$96:$BF$103)+SUM($BF$121:$BF$141))+SUM($BF$143:$BF$147))),2)</f>
        <v>0</v>
      </c>
      <c r="I33" s="208"/>
      <c r="J33" s="208"/>
      <c r="K33" s="24"/>
      <c r="L33" s="24"/>
      <c r="M33" s="234">
        <f>ROUND(((ROUND((SUM($BF$96:$BF$103)+SUM($BF$121:$BF$141)),2)*$F$33)+SUM($BF$143:$BF$147)*$F$33),2)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29" t="s">
        <v>40</v>
      </c>
      <c r="F34" s="30">
        <v>0.2</v>
      </c>
      <c r="G34" s="107" t="s">
        <v>38</v>
      </c>
      <c r="H34" s="234">
        <f>ROUND((((SUM($BG$96:$BG$103)+SUM($BG$121:$BG$141))+SUM($BG$143:$BG$147))),2)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29" t="s">
        <v>41</v>
      </c>
      <c r="F35" s="30">
        <v>0.2</v>
      </c>
      <c r="G35" s="107" t="s">
        <v>38</v>
      </c>
      <c r="H35" s="234">
        <f>ROUND((((SUM($BH$96:$BH$103)+SUM($BH$121:$BH$141))+SUM($BH$143:$BH$147))),2)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29" t="s">
        <v>42</v>
      </c>
      <c r="F36" s="30">
        <v>0</v>
      </c>
      <c r="G36" s="107" t="s">
        <v>38</v>
      </c>
      <c r="H36" s="234">
        <f>ROUND((((SUM($BI$96:$BI$103)+SUM($BI$121:$BI$141))+SUM($BI$143:$BI$147))),2)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43</v>
      </c>
      <c r="E38" s="35"/>
      <c r="F38" s="35"/>
      <c r="G38" s="108" t="s">
        <v>44</v>
      </c>
      <c r="H38" s="36" t="s">
        <v>45</v>
      </c>
      <c r="I38" s="35"/>
      <c r="J38" s="35"/>
      <c r="K38" s="35"/>
      <c r="L38" s="206">
        <f>SUM($M$30:$M$36)</f>
        <v>0</v>
      </c>
      <c r="M38" s="205"/>
      <c r="N38" s="205"/>
      <c r="O38" s="205"/>
      <c r="P38" s="207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9" t="s">
        <v>110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9" t="str">
        <f>$F$6</f>
        <v>Novostavba rodinného domu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7" t="s">
        <v>107</v>
      </c>
      <c r="D79" s="24"/>
      <c r="E79" s="24"/>
      <c r="F79" s="209" t="str">
        <f>$F$7</f>
        <v>145 - 2 - Kanalizačná prípojka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19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21</v>
      </c>
      <c r="L81" s="24"/>
      <c r="M81" s="235" t="str">
        <f>IF($O$9="","",$O$9)</f>
        <v>12.09.2015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23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28</v>
      </c>
      <c r="L83" s="24"/>
      <c r="M83" s="194" t="str">
        <f>$E$18</f>
        <v> 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26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31</v>
      </c>
      <c r="L84" s="24"/>
      <c r="M84" s="194" t="str">
        <f>$E$21</f>
        <v> 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111</v>
      </c>
      <c r="D86" s="227"/>
      <c r="E86" s="227"/>
      <c r="F86" s="227"/>
      <c r="G86" s="227"/>
      <c r="H86" s="33"/>
      <c r="I86" s="33"/>
      <c r="J86" s="33"/>
      <c r="K86" s="33"/>
      <c r="L86" s="33"/>
      <c r="M86" s="33"/>
      <c r="N86" s="236" t="s">
        <v>112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$N$121</f>
        <v>0</v>
      </c>
      <c r="O88" s="208"/>
      <c r="P88" s="208"/>
      <c r="Q88" s="208"/>
      <c r="R88" s="25"/>
      <c r="T88" s="24"/>
      <c r="U88" s="24"/>
      <c r="AU88" s="6" t="s">
        <v>114</v>
      </c>
    </row>
    <row r="89" spans="2:21" s="76" customFormat="1" ht="25.5" customHeight="1">
      <c r="B89" s="112"/>
      <c r="C89" s="113"/>
      <c r="D89" s="113" t="s">
        <v>115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7">
        <f>$N$122</f>
        <v>0</v>
      </c>
      <c r="O89" s="238"/>
      <c r="P89" s="238"/>
      <c r="Q89" s="238"/>
      <c r="R89" s="114"/>
      <c r="T89" s="113"/>
      <c r="U89" s="113"/>
    </row>
    <row r="90" spans="2:21" s="115" customFormat="1" ht="21" customHeight="1">
      <c r="B90" s="116"/>
      <c r="C90" s="89"/>
      <c r="D90" s="89" t="s">
        <v>116</v>
      </c>
      <c r="E90" s="89"/>
      <c r="F90" s="89"/>
      <c r="G90" s="89"/>
      <c r="H90" s="89"/>
      <c r="I90" s="89"/>
      <c r="J90" s="89"/>
      <c r="K90" s="89"/>
      <c r="L90" s="89"/>
      <c r="M90" s="89"/>
      <c r="N90" s="222">
        <f>$N$123</f>
        <v>0</v>
      </c>
      <c r="O90" s="239"/>
      <c r="P90" s="239"/>
      <c r="Q90" s="239"/>
      <c r="R90" s="117"/>
      <c r="T90" s="89"/>
      <c r="U90" s="89"/>
    </row>
    <row r="91" spans="2:21" s="115" customFormat="1" ht="21" customHeight="1">
      <c r="B91" s="116"/>
      <c r="C91" s="89"/>
      <c r="D91" s="89" t="s">
        <v>117</v>
      </c>
      <c r="E91" s="89"/>
      <c r="F91" s="89"/>
      <c r="G91" s="89"/>
      <c r="H91" s="89"/>
      <c r="I91" s="89"/>
      <c r="J91" s="89"/>
      <c r="K91" s="89"/>
      <c r="L91" s="89"/>
      <c r="M91" s="89"/>
      <c r="N91" s="222">
        <f>$N$129</f>
        <v>0</v>
      </c>
      <c r="O91" s="239"/>
      <c r="P91" s="239"/>
      <c r="Q91" s="239"/>
      <c r="R91" s="117"/>
      <c r="T91" s="89"/>
      <c r="U91" s="89"/>
    </row>
    <row r="92" spans="2:21" s="115" customFormat="1" ht="21" customHeight="1">
      <c r="B92" s="116"/>
      <c r="C92" s="89"/>
      <c r="D92" s="89" t="s">
        <v>118</v>
      </c>
      <c r="E92" s="89"/>
      <c r="F92" s="89"/>
      <c r="G92" s="89"/>
      <c r="H92" s="89"/>
      <c r="I92" s="89"/>
      <c r="J92" s="89"/>
      <c r="K92" s="89"/>
      <c r="L92" s="89"/>
      <c r="M92" s="89"/>
      <c r="N92" s="222">
        <f>$N$132</f>
        <v>0</v>
      </c>
      <c r="O92" s="239"/>
      <c r="P92" s="239"/>
      <c r="Q92" s="239"/>
      <c r="R92" s="117"/>
      <c r="T92" s="89"/>
      <c r="U92" s="89"/>
    </row>
    <row r="93" spans="2:21" s="115" customFormat="1" ht="21" customHeight="1">
      <c r="B93" s="116"/>
      <c r="C93" s="89"/>
      <c r="D93" s="89" t="s">
        <v>119</v>
      </c>
      <c r="E93" s="89"/>
      <c r="F93" s="89"/>
      <c r="G93" s="89"/>
      <c r="H93" s="89"/>
      <c r="I93" s="89"/>
      <c r="J93" s="89"/>
      <c r="K93" s="89"/>
      <c r="L93" s="89"/>
      <c r="M93" s="89"/>
      <c r="N93" s="222">
        <f>$N$140</f>
        <v>0</v>
      </c>
      <c r="O93" s="239"/>
      <c r="P93" s="239"/>
      <c r="Q93" s="239"/>
      <c r="R93" s="117"/>
      <c r="T93" s="89"/>
      <c r="U93" s="89"/>
    </row>
    <row r="94" spans="2:21" s="76" customFormat="1" ht="22.5" customHeight="1">
      <c r="B94" s="112"/>
      <c r="C94" s="113"/>
      <c r="D94" s="113" t="s">
        <v>120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40">
        <f>$N$142</f>
        <v>0</v>
      </c>
      <c r="O94" s="238"/>
      <c r="P94" s="238"/>
      <c r="Q94" s="238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24">
        <f>ROUND($N$97+$N$98+$N$99+$N$100+$N$101+$N$102,2)</f>
        <v>0</v>
      </c>
      <c r="O96" s="208"/>
      <c r="P96" s="208"/>
      <c r="Q96" s="208"/>
      <c r="R96" s="25"/>
      <c r="T96" s="118"/>
      <c r="U96" s="119" t="s">
        <v>36</v>
      </c>
    </row>
    <row r="97" spans="2:62" s="6" customFormat="1" ht="18.75" customHeight="1">
      <c r="B97" s="23"/>
      <c r="C97" s="24"/>
      <c r="D97" s="223" t="s">
        <v>122</v>
      </c>
      <c r="E97" s="208"/>
      <c r="F97" s="208"/>
      <c r="G97" s="208"/>
      <c r="H97" s="208"/>
      <c r="I97" s="24"/>
      <c r="J97" s="24"/>
      <c r="K97" s="24"/>
      <c r="L97" s="24"/>
      <c r="M97" s="24"/>
      <c r="N97" s="221">
        <f>ROUND($N$88*$T$97,2)</f>
        <v>0</v>
      </c>
      <c r="O97" s="208"/>
      <c r="P97" s="208"/>
      <c r="Q97" s="208"/>
      <c r="R97" s="25"/>
      <c r="T97" s="120"/>
      <c r="U97" s="121" t="s">
        <v>39</v>
      </c>
      <c r="AY97" s="6" t="s">
        <v>123</v>
      </c>
      <c r="BE97" s="93">
        <f>IF($U$97="základná",$N$97,0)</f>
        <v>0</v>
      </c>
      <c r="BF97" s="93">
        <f>IF($U$97="znížená",$N$97,0)</f>
        <v>0</v>
      </c>
      <c r="BG97" s="93">
        <f>IF($U$97="zákl. prenesená",$N$97,0)</f>
        <v>0</v>
      </c>
      <c r="BH97" s="93">
        <f>IF($U$97="zníž. prenesená",$N$97,0)</f>
        <v>0</v>
      </c>
      <c r="BI97" s="93">
        <f>IF($U$97="nulová",$N$97,0)</f>
        <v>0</v>
      </c>
      <c r="BJ97" s="6" t="s">
        <v>124</v>
      </c>
    </row>
    <row r="98" spans="2:62" s="6" customFormat="1" ht="18.75" customHeight="1">
      <c r="B98" s="23"/>
      <c r="C98" s="24"/>
      <c r="D98" s="223" t="s">
        <v>125</v>
      </c>
      <c r="E98" s="208"/>
      <c r="F98" s="208"/>
      <c r="G98" s="208"/>
      <c r="H98" s="208"/>
      <c r="I98" s="24"/>
      <c r="J98" s="24"/>
      <c r="K98" s="24"/>
      <c r="L98" s="24"/>
      <c r="M98" s="24"/>
      <c r="N98" s="221">
        <f>ROUND($N$88*$T$98,2)</f>
        <v>0</v>
      </c>
      <c r="O98" s="208"/>
      <c r="P98" s="208"/>
      <c r="Q98" s="208"/>
      <c r="R98" s="25"/>
      <c r="T98" s="120"/>
      <c r="U98" s="121" t="s">
        <v>39</v>
      </c>
      <c r="AY98" s="6" t="s">
        <v>123</v>
      </c>
      <c r="BE98" s="93">
        <f>IF($U$98="základná",$N$98,0)</f>
        <v>0</v>
      </c>
      <c r="BF98" s="93">
        <f>IF($U$98="znížená",$N$98,0)</f>
        <v>0</v>
      </c>
      <c r="BG98" s="93">
        <f>IF($U$98="zákl. prenesená",$N$98,0)</f>
        <v>0</v>
      </c>
      <c r="BH98" s="93">
        <f>IF($U$98="zníž. prenesená",$N$98,0)</f>
        <v>0</v>
      </c>
      <c r="BI98" s="93">
        <f>IF($U$98="nulová",$N$98,0)</f>
        <v>0</v>
      </c>
      <c r="BJ98" s="6" t="s">
        <v>124</v>
      </c>
    </row>
    <row r="99" spans="2:62" s="6" customFormat="1" ht="18.75" customHeight="1">
      <c r="B99" s="23"/>
      <c r="C99" s="24"/>
      <c r="D99" s="223" t="s">
        <v>126</v>
      </c>
      <c r="E99" s="208"/>
      <c r="F99" s="208"/>
      <c r="G99" s="208"/>
      <c r="H99" s="208"/>
      <c r="I99" s="24"/>
      <c r="J99" s="24"/>
      <c r="K99" s="24"/>
      <c r="L99" s="24"/>
      <c r="M99" s="24"/>
      <c r="N99" s="221">
        <f>ROUND($N$88*$T$99,2)</f>
        <v>0</v>
      </c>
      <c r="O99" s="208"/>
      <c r="P99" s="208"/>
      <c r="Q99" s="208"/>
      <c r="R99" s="25"/>
      <c r="T99" s="120"/>
      <c r="U99" s="121" t="s">
        <v>39</v>
      </c>
      <c r="AY99" s="6" t="s">
        <v>123</v>
      </c>
      <c r="BE99" s="93">
        <f>IF($U$99="základná",$N$99,0)</f>
        <v>0</v>
      </c>
      <c r="BF99" s="93">
        <f>IF($U$99="znížená",$N$99,0)</f>
        <v>0</v>
      </c>
      <c r="BG99" s="93">
        <f>IF($U$99="zákl. prenesená",$N$99,0)</f>
        <v>0</v>
      </c>
      <c r="BH99" s="93">
        <f>IF($U$99="zníž. prenesená",$N$99,0)</f>
        <v>0</v>
      </c>
      <c r="BI99" s="93">
        <f>IF($U$99="nulová",$N$99,0)</f>
        <v>0</v>
      </c>
      <c r="BJ99" s="6" t="s">
        <v>124</v>
      </c>
    </row>
    <row r="100" spans="2:62" s="6" customFormat="1" ht="18.75" customHeight="1">
      <c r="B100" s="23"/>
      <c r="C100" s="24"/>
      <c r="D100" s="223" t="s">
        <v>127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0"/>
      <c r="U100" s="121" t="s">
        <v>39</v>
      </c>
      <c r="AY100" s="6" t="s">
        <v>123</v>
      </c>
      <c r="BE100" s="93">
        <f>IF($U$100="základná",$N$100,0)</f>
        <v>0</v>
      </c>
      <c r="BF100" s="93">
        <f>IF($U$100="znížená",$N$100,0)</f>
        <v>0</v>
      </c>
      <c r="BG100" s="93">
        <f>IF($U$100="zákl. prenesená",$N$100,0)</f>
        <v>0</v>
      </c>
      <c r="BH100" s="93">
        <f>IF($U$100="zníž. prenesená",$N$100,0)</f>
        <v>0</v>
      </c>
      <c r="BI100" s="93">
        <f>IF($U$100="nulová",$N$100,0)</f>
        <v>0</v>
      </c>
      <c r="BJ100" s="6" t="s">
        <v>124</v>
      </c>
    </row>
    <row r="101" spans="2:62" s="6" customFormat="1" ht="18.75" customHeight="1">
      <c r="B101" s="23"/>
      <c r="C101" s="24"/>
      <c r="D101" s="223" t="s">
        <v>128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0"/>
      <c r="U101" s="121" t="s">
        <v>39</v>
      </c>
      <c r="AY101" s="6" t="s">
        <v>123</v>
      </c>
      <c r="BE101" s="93">
        <f>IF($U$101="základná",$N$101,0)</f>
        <v>0</v>
      </c>
      <c r="BF101" s="93">
        <f>IF($U$101="znížená",$N$101,0)</f>
        <v>0</v>
      </c>
      <c r="BG101" s="93">
        <f>IF($U$101="zákl. prenesená",$N$101,0)</f>
        <v>0</v>
      </c>
      <c r="BH101" s="93">
        <f>IF($U$101="zníž. prenesená",$N$101,0)</f>
        <v>0</v>
      </c>
      <c r="BI101" s="93">
        <f>IF($U$101="nulová",$N$101,0)</f>
        <v>0</v>
      </c>
      <c r="BJ101" s="6" t="s">
        <v>124</v>
      </c>
    </row>
    <row r="102" spans="2:62" s="6" customFormat="1" ht="18.75" customHeight="1">
      <c r="B102" s="23"/>
      <c r="C102" s="24"/>
      <c r="D102" s="89" t="s">
        <v>129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2"/>
      <c r="U102" s="123" t="s">
        <v>39</v>
      </c>
      <c r="AY102" s="6" t="s">
        <v>130</v>
      </c>
      <c r="BE102" s="93">
        <f>IF($U$102="základná",$N$102,0)</f>
        <v>0</v>
      </c>
      <c r="BF102" s="93">
        <f>IF($U$102="znížená",$N$102,0)</f>
        <v>0</v>
      </c>
      <c r="BG102" s="93">
        <f>IF($U$102="zákl. prenesená",$N$102,0)</f>
        <v>0</v>
      </c>
      <c r="BH102" s="93">
        <f>IF($U$102="zníž. prenesená",$N$102,0)</f>
        <v>0</v>
      </c>
      <c r="BI102" s="93">
        <f>IF($U$102="nulová",$N$102,0)</f>
        <v>0</v>
      </c>
      <c r="BJ102" s="6" t="s">
        <v>124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104</v>
      </c>
      <c r="D104" s="33"/>
      <c r="E104" s="33"/>
      <c r="F104" s="33"/>
      <c r="G104" s="33"/>
      <c r="H104" s="33"/>
      <c r="I104" s="33"/>
      <c r="J104" s="33"/>
      <c r="K104" s="33"/>
      <c r="L104" s="226">
        <f>ROUND(SUM($N$88+$N$96),2)</f>
        <v>0</v>
      </c>
      <c r="M104" s="227"/>
      <c r="N104" s="227"/>
      <c r="O104" s="227"/>
      <c r="P104" s="227"/>
      <c r="Q104" s="227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89" t="s">
        <v>131</v>
      </c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15</v>
      </c>
      <c r="D112" s="24"/>
      <c r="E112" s="24"/>
      <c r="F112" s="229" t="str">
        <f>$F$6</f>
        <v>Novostavba rodinného domu</v>
      </c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4"/>
      <c r="R112" s="25"/>
    </row>
    <row r="113" spans="2:18" s="6" customFormat="1" ht="37.5" customHeight="1">
      <c r="B113" s="23"/>
      <c r="C113" s="57" t="s">
        <v>107</v>
      </c>
      <c r="D113" s="24"/>
      <c r="E113" s="24"/>
      <c r="F113" s="209" t="str">
        <f>$F$7</f>
        <v>145 - 2 - Kanalizačná prípojka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19</v>
      </c>
      <c r="D115" s="24"/>
      <c r="E115" s="24"/>
      <c r="F115" s="16" t="str">
        <f>$F$9</f>
        <v> </v>
      </c>
      <c r="G115" s="24"/>
      <c r="H115" s="24"/>
      <c r="I115" s="24"/>
      <c r="J115" s="24"/>
      <c r="K115" s="18" t="s">
        <v>21</v>
      </c>
      <c r="L115" s="24"/>
      <c r="M115" s="235" t="str">
        <f>IF($O$9="","",$O$9)</f>
        <v>12.09.2015</v>
      </c>
      <c r="N115" s="208"/>
      <c r="O115" s="208"/>
      <c r="P115" s="208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23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28</v>
      </c>
      <c r="L117" s="24"/>
      <c r="M117" s="194" t="str">
        <f>$E$18</f>
        <v> </v>
      </c>
      <c r="N117" s="208"/>
      <c r="O117" s="208"/>
      <c r="P117" s="208"/>
      <c r="Q117" s="208"/>
      <c r="R117" s="25"/>
    </row>
    <row r="118" spans="2:18" s="6" customFormat="1" ht="15" customHeight="1">
      <c r="B118" s="23"/>
      <c r="C118" s="18" t="s">
        <v>26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31</v>
      </c>
      <c r="L118" s="24"/>
      <c r="M118" s="194" t="str">
        <f>$E$21</f>
        <v> </v>
      </c>
      <c r="N118" s="208"/>
      <c r="O118" s="208"/>
      <c r="P118" s="208"/>
      <c r="Q118" s="208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132</v>
      </c>
      <c r="D120" s="127" t="s">
        <v>133</v>
      </c>
      <c r="E120" s="127" t="s">
        <v>54</v>
      </c>
      <c r="F120" s="241" t="s">
        <v>134</v>
      </c>
      <c r="G120" s="242"/>
      <c r="H120" s="242"/>
      <c r="I120" s="242"/>
      <c r="J120" s="127" t="s">
        <v>135</v>
      </c>
      <c r="K120" s="127" t="s">
        <v>136</v>
      </c>
      <c r="L120" s="241" t="s">
        <v>137</v>
      </c>
      <c r="M120" s="242"/>
      <c r="N120" s="241" t="s">
        <v>138</v>
      </c>
      <c r="O120" s="242"/>
      <c r="P120" s="242"/>
      <c r="Q120" s="243"/>
      <c r="R120" s="128"/>
      <c r="T120" s="66" t="s">
        <v>139</v>
      </c>
      <c r="U120" s="67" t="s">
        <v>36</v>
      </c>
      <c r="V120" s="67" t="s">
        <v>140</v>
      </c>
      <c r="W120" s="67" t="s">
        <v>141</v>
      </c>
      <c r="X120" s="67" t="s">
        <v>142</v>
      </c>
      <c r="Y120" s="67" t="s">
        <v>143</v>
      </c>
      <c r="Z120" s="67" t="s">
        <v>144</v>
      </c>
      <c r="AA120" s="68" t="s">
        <v>145</v>
      </c>
    </row>
    <row r="121" spans="2:63" s="6" customFormat="1" ht="30" customHeight="1">
      <c r="B121" s="23"/>
      <c r="C121" s="71" t="s">
        <v>109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8">
        <f>$BK$121</f>
        <v>0</v>
      </c>
      <c r="O121" s="208"/>
      <c r="P121" s="208"/>
      <c r="Q121" s="208"/>
      <c r="R121" s="25"/>
      <c r="T121" s="70"/>
      <c r="U121" s="38"/>
      <c r="V121" s="38"/>
      <c r="W121" s="129">
        <f>$W$122+$W$142</f>
        <v>0</v>
      </c>
      <c r="X121" s="38"/>
      <c r="Y121" s="129">
        <f>$Y$122+$Y$142</f>
        <v>3.7017584</v>
      </c>
      <c r="Z121" s="38"/>
      <c r="AA121" s="130">
        <f>$AA$122+$AA$142</f>
        <v>0</v>
      </c>
      <c r="AT121" s="6" t="s">
        <v>71</v>
      </c>
      <c r="AU121" s="6" t="s">
        <v>114</v>
      </c>
      <c r="BK121" s="131">
        <f>$BK$122+$BK$142</f>
        <v>0</v>
      </c>
    </row>
    <row r="122" spans="2:63" s="132" customFormat="1" ht="37.5" customHeight="1">
      <c r="B122" s="133"/>
      <c r="C122" s="134"/>
      <c r="D122" s="135" t="s">
        <v>115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40">
        <f>$BK$122</f>
        <v>0</v>
      </c>
      <c r="O122" s="259"/>
      <c r="P122" s="259"/>
      <c r="Q122" s="259"/>
      <c r="R122" s="136"/>
      <c r="T122" s="137"/>
      <c r="U122" s="134"/>
      <c r="V122" s="134"/>
      <c r="W122" s="138">
        <f>$W$123+$W$129+$W$132+$W$140</f>
        <v>0</v>
      </c>
      <c r="X122" s="134"/>
      <c r="Y122" s="138">
        <f>$Y$123+$Y$129+$Y$132+$Y$140</f>
        <v>3.7017584</v>
      </c>
      <c r="Z122" s="134"/>
      <c r="AA122" s="139">
        <f>$AA$123+$AA$129+$AA$132+$AA$140</f>
        <v>0</v>
      </c>
      <c r="AR122" s="140" t="s">
        <v>79</v>
      </c>
      <c r="AT122" s="140" t="s">
        <v>71</v>
      </c>
      <c r="AU122" s="140" t="s">
        <v>72</v>
      </c>
      <c r="AY122" s="140" t="s">
        <v>146</v>
      </c>
      <c r="BK122" s="141">
        <f>$BK$123+$BK$129+$BK$132+$BK$140</f>
        <v>0</v>
      </c>
    </row>
    <row r="123" spans="2:63" s="132" customFormat="1" ht="21" customHeight="1">
      <c r="B123" s="133"/>
      <c r="C123" s="134"/>
      <c r="D123" s="142" t="s">
        <v>116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60">
        <f>$BK$123</f>
        <v>0</v>
      </c>
      <c r="O123" s="259"/>
      <c r="P123" s="259"/>
      <c r="Q123" s="259"/>
      <c r="R123" s="136"/>
      <c r="T123" s="137"/>
      <c r="U123" s="134"/>
      <c r="V123" s="134"/>
      <c r="W123" s="138">
        <f>SUM($W$124:$W$128)</f>
        <v>0</v>
      </c>
      <c r="X123" s="134"/>
      <c r="Y123" s="138">
        <f>SUM($Y$124:$Y$128)</f>
        <v>0</v>
      </c>
      <c r="Z123" s="134"/>
      <c r="AA123" s="139">
        <f>SUM($AA$124:$AA$128)</f>
        <v>0</v>
      </c>
      <c r="AR123" s="140" t="s">
        <v>79</v>
      </c>
      <c r="AT123" s="140" t="s">
        <v>71</v>
      </c>
      <c r="AU123" s="140" t="s">
        <v>79</v>
      </c>
      <c r="AY123" s="140" t="s">
        <v>146</v>
      </c>
      <c r="BK123" s="141">
        <f>SUM($BK$124:$BK$128)</f>
        <v>0</v>
      </c>
    </row>
    <row r="124" spans="2:65" s="6" customFormat="1" ht="15.75" customHeight="1">
      <c r="B124" s="23"/>
      <c r="C124" s="143" t="s">
        <v>79</v>
      </c>
      <c r="D124" s="143" t="s">
        <v>147</v>
      </c>
      <c r="E124" s="144" t="s">
        <v>160</v>
      </c>
      <c r="F124" s="244" t="s">
        <v>161</v>
      </c>
      <c r="G124" s="245"/>
      <c r="H124" s="245"/>
      <c r="I124" s="245"/>
      <c r="J124" s="145" t="s">
        <v>150</v>
      </c>
      <c r="K124" s="146">
        <v>4.8</v>
      </c>
      <c r="L124" s="246">
        <v>0</v>
      </c>
      <c r="M124" s="245"/>
      <c r="N124" s="247">
        <f>ROUND($L$124*$K$124,3)</f>
        <v>0</v>
      </c>
      <c r="O124" s="245"/>
      <c r="P124" s="245"/>
      <c r="Q124" s="245"/>
      <c r="R124" s="25"/>
      <c r="T124" s="148"/>
      <c r="U124" s="31" t="s">
        <v>39</v>
      </c>
      <c r="V124" s="24"/>
      <c r="W124" s="149">
        <f>$V$124*$K$124</f>
        <v>0</v>
      </c>
      <c r="X124" s="149">
        <v>0</v>
      </c>
      <c r="Y124" s="149">
        <f>$X$124*$K$124</f>
        <v>0</v>
      </c>
      <c r="Z124" s="149">
        <v>0</v>
      </c>
      <c r="AA124" s="150">
        <f>$Z$124*$K$124</f>
        <v>0</v>
      </c>
      <c r="AR124" s="6" t="s">
        <v>151</v>
      </c>
      <c r="AT124" s="6" t="s">
        <v>147</v>
      </c>
      <c r="AU124" s="6" t="s">
        <v>124</v>
      </c>
      <c r="AY124" s="6" t="s">
        <v>146</v>
      </c>
      <c r="BE124" s="93">
        <f>IF($U$124="základná",$N$124,0)</f>
        <v>0</v>
      </c>
      <c r="BF124" s="93">
        <f>IF($U$124="znížená",$N$124,0)</f>
        <v>0</v>
      </c>
      <c r="BG124" s="93">
        <f>IF($U$124="zákl. prenesená",$N$124,0)</f>
        <v>0</v>
      </c>
      <c r="BH124" s="93">
        <f>IF($U$124="zníž. prenesená",$N$124,0)</f>
        <v>0</v>
      </c>
      <c r="BI124" s="93">
        <f>IF($U$124="nulová",$N$124,0)</f>
        <v>0</v>
      </c>
      <c r="BJ124" s="6" t="s">
        <v>124</v>
      </c>
      <c r="BK124" s="151">
        <f>ROUND($L$124*$K$124,3)</f>
        <v>0</v>
      </c>
      <c r="BL124" s="6" t="s">
        <v>151</v>
      </c>
      <c r="BM124" s="6" t="s">
        <v>200</v>
      </c>
    </row>
    <row r="125" spans="2:51" s="6" customFormat="1" ht="18.75" customHeight="1">
      <c r="B125" s="152"/>
      <c r="C125" s="153"/>
      <c r="D125" s="153"/>
      <c r="E125" s="153"/>
      <c r="F125" s="248" t="s">
        <v>201</v>
      </c>
      <c r="G125" s="249"/>
      <c r="H125" s="249"/>
      <c r="I125" s="249"/>
      <c r="J125" s="153"/>
      <c r="K125" s="153"/>
      <c r="L125" s="153"/>
      <c r="M125" s="153"/>
      <c r="N125" s="153"/>
      <c r="O125" s="153"/>
      <c r="P125" s="153"/>
      <c r="Q125" s="153"/>
      <c r="R125" s="154"/>
      <c r="T125" s="155"/>
      <c r="U125" s="153"/>
      <c r="V125" s="153"/>
      <c r="W125" s="153"/>
      <c r="X125" s="153"/>
      <c r="Y125" s="153"/>
      <c r="Z125" s="153"/>
      <c r="AA125" s="156"/>
      <c r="AT125" s="157" t="s">
        <v>154</v>
      </c>
      <c r="AU125" s="157" t="s">
        <v>124</v>
      </c>
      <c r="AV125" s="157" t="s">
        <v>79</v>
      </c>
      <c r="AW125" s="157" t="s">
        <v>114</v>
      </c>
      <c r="AX125" s="157" t="s">
        <v>72</v>
      </c>
      <c r="AY125" s="157" t="s">
        <v>146</v>
      </c>
    </row>
    <row r="126" spans="2:51" s="6" customFormat="1" ht="18.75" customHeight="1">
      <c r="B126" s="158"/>
      <c r="C126" s="159"/>
      <c r="D126" s="159"/>
      <c r="E126" s="159"/>
      <c r="F126" s="250" t="s">
        <v>202</v>
      </c>
      <c r="G126" s="251"/>
      <c r="H126" s="251"/>
      <c r="I126" s="251"/>
      <c r="J126" s="159"/>
      <c r="K126" s="160">
        <v>4.8</v>
      </c>
      <c r="L126" s="159"/>
      <c r="M126" s="159"/>
      <c r="N126" s="159"/>
      <c r="O126" s="159"/>
      <c r="P126" s="159"/>
      <c r="Q126" s="159"/>
      <c r="R126" s="161"/>
      <c r="T126" s="162"/>
      <c r="U126" s="159"/>
      <c r="V126" s="159"/>
      <c r="W126" s="159"/>
      <c r="X126" s="159"/>
      <c r="Y126" s="159"/>
      <c r="Z126" s="159"/>
      <c r="AA126" s="163"/>
      <c r="AT126" s="164" t="s">
        <v>154</v>
      </c>
      <c r="AU126" s="164" t="s">
        <v>124</v>
      </c>
      <c r="AV126" s="164" t="s">
        <v>124</v>
      </c>
      <c r="AW126" s="164" t="s">
        <v>114</v>
      </c>
      <c r="AX126" s="164" t="s">
        <v>79</v>
      </c>
      <c r="AY126" s="164" t="s">
        <v>146</v>
      </c>
    </row>
    <row r="127" spans="2:65" s="6" customFormat="1" ht="39" customHeight="1">
      <c r="B127" s="23"/>
      <c r="C127" s="143" t="s">
        <v>124</v>
      </c>
      <c r="D127" s="143" t="s">
        <v>147</v>
      </c>
      <c r="E127" s="144" t="s">
        <v>165</v>
      </c>
      <c r="F127" s="244" t="s">
        <v>166</v>
      </c>
      <c r="G127" s="245"/>
      <c r="H127" s="245"/>
      <c r="I127" s="245"/>
      <c r="J127" s="145" t="s">
        <v>150</v>
      </c>
      <c r="K127" s="146">
        <v>4.8</v>
      </c>
      <c r="L127" s="246">
        <v>0</v>
      </c>
      <c r="M127" s="245"/>
      <c r="N127" s="247">
        <f>ROUND($L$127*$K$127,3)</f>
        <v>0</v>
      </c>
      <c r="O127" s="245"/>
      <c r="P127" s="245"/>
      <c r="Q127" s="245"/>
      <c r="R127" s="25"/>
      <c r="T127" s="148"/>
      <c r="U127" s="31" t="s">
        <v>39</v>
      </c>
      <c r="V127" s="24"/>
      <c r="W127" s="149">
        <f>$V$127*$K$127</f>
        <v>0</v>
      </c>
      <c r="X127" s="149">
        <v>0</v>
      </c>
      <c r="Y127" s="149">
        <f>$X$127*$K$127</f>
        <v>0</v>
      </c>
      <c r="Z127" s="149">
        <v>0</v>
      </c>
      <c r="AA127" s="150">
        <f>$Z$127*$K$127</f>
        <v>0</v>
      </c>
      <c r="AR127" s="6" t="s">
        <v>151</v>
      </c>
      <c r="AT127" s="6" t="s">
        <v>147</v>
      </c>
      <c r="AU127" s="6" t="s">
        <v>124</v>
      </c>
      <c r="AY127" s="6" t="s">
        <v>146</v>
      </c>
      <c r="BE127" s="93">
        <f>IF($U$127="základná",$N$127,0)</f>
        <v>0</v>
      </c>
      <c r="BF127" s="93">
        <f>IF($U$127="znížená",$N$127,0)</f>
        <v>0</v>
      </c>
      <c r="BG127" s="93">
        <f>IF($U$127="zákl. prenesená",$N$127,0)</f>
        <v>0</v>
      </c>
      <c r="BH127" s="93">
        <f>IF($U$127="zníž. prenesená",$N$127,0)</f>
        <v>0</v>
      </c>
      <c r="BI127" s="93">
        <f>IF($U$127="nulová",$N$127,0)</f>
        <v>0</v>
      </c>
      <c r="BJ127" s="6" t="s">
        <v>124</v>
      </c>
      <c r="BK127" s="151">
        <f>ROUND($L$127*$K$127,3)</f>
        <v>0</v>
      </c>
      <c r="BL127" s="6" t="s">
        <v>151</v>
      </c>
      <c r="BM127" s="6" t="s">
        <v>203</v>
      </c>
    </row>
    <row r="128" spans="2:65" s="6" customFormat="1" ht="27" customHeight="1">
      <c r="B128" s="23"/>
      <c r="C128" s="143" t="s">
        <v>159</v>
      </c>
      <c r="D128" s="143" t="s">
        <v>147</v>
      </c>
      <c r="E128" s="144" t="s">
        <v>169</v>
      </c>
      <c r="F128" s="244" t="s">
        <v>170</v>
      </c>
      <c r="G128" s="245"/>
      <c r="H128" s="245"/>
      <c r="I128" s="245"/>
      <c r="J128" s="145" t="s">
        <v>150</v>
      </c>
      <c r="K128" s="146">
        <v>3</v>
      </c>
      <c r="L128" s="246">
        <v>0</v>
      </c>
      <c r="M128" s="245"/>
      <c r="N128" s="247">
        <f>ROUND($L$128*$K$128,3)</f>
        <v>0</v>
      </c>
      <c r="O128" s="245"/>
      <c r="P128" s="245"/>
      <c r="Q128" s="245"/>
      <c r="R128" s="25"/>
      <c r="T128" s="148"/>
      <c r="U128" s="31" t="s">
        <v>39</v>
      </c>
      <c r="V128" s="24"/>
      <c r="W128" s="149">
        <f>$V$128*$K$128</f>
        <v>0</v>
      </c>
      <c r="X128" s="149">
        <v>0</v>
      </c>
      <c r="Y128" s="149">
        <f>$X$128*$K$128</f>
        <v>0</v>
      </c>
      <c r="Z128" s="149">
        <v>0</v>
      </c>
      <c r="AA128" s="150">
        <f>$Z$128*$K$128</f>
        <v>0</v>
      </c>
      <c r="AR128" s="6" t="s">
        <v>151</v>
      </c>
      <c r="AT128" s="6" t="s">
        <v>147</v>
      </c>
      <c r="AU128" s="6" t="s">
        <v>124</v>
      </c>
      <c r="AY128" s="6" t="s">
        <v>146</v>
      </c>
      <c r="BE128" s="93">
        <f>IF($U$128="základná",$N$128,0)</f>
        <v>0</v>
      </c>
      <c r="BF128" s="93">
        <f>IF($U$128="znížená",$N$128,0)</f>
        <v>0</v>
      </c>
      <c r="BG128" s="93">
        <f>IF($U$128="zákl. prenesená",$N$128,0)</f>
        <v>0</v>
      </c>
      <c r="BH128" s="93">
        <f>IF($U$128="zníž. prenesená",$N$128,0)</f>
        <v>0</v>
      </c>
      <c r="BI128" s="93">
        <f>IF($U$128="nulová",$N$128,0)</f>
        <v>0</v>
      </c>
      <c r="BJ128" s="6" t="s">
        <v>124</v>
      </c>
      <c r="BK128" s="151">
        <f>ROUND($L$128*$K$128,3)</f>
        <v>0</v>
      </c>
      <c r="BL128" s="6" t="s">
        <v>151</v>
      </c>
      <c r="BM128" s="6" t="s">
        <v>204</v>
      </c>
    </row>
    <row r="129" spans="2:63" s="132" customFormat="1" ht="30.75" customHeight="1">
      <c r="B129" s="133"/>
      <c r="C129" s="134"/>
      <c r="D129" s="142" t="s">
        <v>117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260">
        <f>$BK$129</f>
        <v>0</v>
      </c>
      <c r="O129" s="259"/>
      <c r="P129" s="259"/>
      <c r="Q129" s="259"/>
      <c r="R129" s="136"/>
      <c r="T129" s="137"/>
      <c r="U129" s="134"/>
      <c r="V129" s="134"/>
      <c r="W129" s="138">
        <f>SUM($W$130:$W$131)</f>
        <v>0</v>
      </c>
      <c r="X129" s="134"/>
      <c r="Y129" s="138">
        <f>SUM($Y$130:$Y$131)</f>
        <v>3.6302784</v>
      </c>
      <c r="Z129" s="134"/>
      <c r="AA129" s="139">
        <f>SUM($AA$130:$AA$131)</f>
        <v>0</v>
      </c>
      <c r="AR129" s="140" t="s">
        <v>79</v>
      </c>
      <c r="AT129" s="140" t="s">
        <v>71</v>
      </c>
      <c r="AU129" s="140" t="s">
        <v>79</v>
      </c>
      <c r="AY129" s="140" t="s">
        <v>146</v>
      </c>
      <c r="BK129" s="141">
        <f>SUM($BK$130:$BK$131)</f>
        <v>0</v>
      </c>
    </row>
    <row r="130" spans="2:65" s="6" customFormat="1" ht="39" customHeight="1">
      <c r="B130" s="23"/>
      <c r="C130" s="143" t="s">
        <v>151</v>
      </c>
      <c r="D130" s="143" t="s">
        <v>147</v>
      </c>
      <c r="E130" s="144" t="s">
        <v>173</v>
      </c>
      <c r="F130" s="244" t="s">
        <v>174</v>
      </c>
      <c r="G130" s="245"/>
      <c r="H130" s="245"/>
      <c r="I130" s="245"/>
      <c r="J130" s="145" t="s">
        <v>150</v>
      </c>
      <c r="K130" s="146">
        <v>1.92</v>
      </c>
      <c r="L130" s="246">
        <v>0</v>
      </c>
      <c r="M130" s="245"/>
      <c r="N130" s="247">
        <f>ROUND($L$130*$K$130,3)</f>
        <v>0</v>
      </c>
      <c r="O130" s="245"/>
      <c r="P130" s="245"/>
      <c r="Q130" s="245"/>
      <c r="R130" s="25"/>
      <c r="T130" s="148"/>
      <c r="U130" s="31" t="s">
        <v>39</v>
      </c>
      <c r="V130" s="24"/>
      <c r="W130" s="149">
        <f>$V$130*$K$130</f>
        <v>0</v>
      </c>
      <c r="X130" s="149">
        <v>1.89077</v>
      </c>
      <c r="Y130" s="149">
        <f>$X$130*$K$130</f>
        <v>3.6302784</v>
      </c>
      <c r="Z130" s="149">
        <v>0</v>
      </c>
      <c r="AA130" s="150">
        <f>$Z$130*$K$130</f>
        <v>0</v>
      </c>
      <c r="AR130" s="6" t="s">
        <v>151</v>
      </c>
      <c r="AT130" s="6" t="s">
        <v>147</v>
      </c>
      <c r="AU130" s="6" t="s">
        <v>124</v>
      </c>
      <c r="AY130" s="6" t="s">
        <v>146</v>
      </c>
      <c r="BE130" s="93">
        <f>IF($U$130="základná",$N$130,0)</f>
        <v>0</v>
      </c>
      <c r="BF130" s="93">
        <f>IF($U$130="znížená",$N$130,0)</f>
        <v>0</v>
      </c>
      <c r="BG130" s="93">
        <f>IF($U$130="zákl. prenesená",$N$130,0)</f>
        <v>0</v>
      </c>
      <c r="BH130" s="93">
        <f>IF($U$130="zníž. prenesená",$N$130,0)</f>
        <v>0</v>
      </c>
      <c r="BI130" s="93">
        <f>IF($U$130="nulová",$N$130,0)</f>
        <v>0</v>
      </c>
      <c r="BJ130" s="6" t="s">
        <v>124</v>
      </c>
      <c r="BK130" s="151">
        <f>ROUND($L$130*$K$130,3)</f>
        <v>0</v>
      </c>
      <c r="BL130" s="6" t="s">
        <v>151</v>
      </c>
      <c r="BM130" s="6" t="s">
        <v>205</v>
      </c>
    </row>
    <row r="131" spans="2:51" s="6" customFormat="1" ht="18.75" customHeight="1">
      <c r="B131" s="158"/>
      <c r="C131" s="159"/>
      <c r="D131" s="159"/>
      <c r="E131" s="159"/>
      <c r="F131" s="250" t="s">
        <v>206</v>
      </c>
      <c r="G131" s="251"/>
      <c r="H131" s="251"/>
      <c r="I131" s="251"/>
      <c r="J131" s="159"/>
      <c r="K131" s="160">
        <v>1.92</v>
      </c>
      <c r="L131" s="159"/>
      <c r="M131" s="159"/>
      <c r="N131" s="159"/>
      <c r="O131" s="159"/>
      <c r="P131" s="159"/>
      <c r="Q131" s="159"/>
      <c r="R131" s="161"/>
      <c r="T131" s="162"/>
      <c r="U131" s="159"/>
      <c r="V131" s="159"/>
      <c r="W131" s="159"/>
      <c r="X131" s="159"/>
      <c r="Y131" s="159"/>
      <c r="Z131" s="159"/>
      <c r="AA131" s="163"/>
      <c r="AT131" s="164" t="s">
        <v>154</v>
      </c>
      <c r="AU131" s="164" t="s">
        <v>124</v>
      </c>
      <c r="AV131" s="164" t="s">
        <v>124</v>
      </c>
      <c r="AW131" s="164" t="s">
        <v>114</v>
      </c>
      <c r="AX131" s="164" t="s">
        <v>79</v>
      </c>
      <c r="AY131" s="164" t="s">
        <v>146</v>
      </c>
    </row>
    <row r="132" spans="2:63" s="132" customFormat="1" ht="30.75" customHeight="1">
      <c r="B132" s="133"/>
      <c r="C132" s="134"/>
      <c r="D132" s="142" t="s">
        <v>118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60">
        <f>$BK$132</f>
        <v>0</v>
      </c>
      <c r="O132" s="259"/>
      <c r="P132" s="259"/>
      <c r="Q132" s="259"/>
      <c r="R132" s="136"/>
      <c r="T132" s="137"/>
      <c r="U132" s="134"/>
      <c r="V132" s="134"/>
      <c r="W132" s="138">
        <f>SUM($W$133:$W$139)</f>
        <v>0</v>
      </c>
      <c r="X132" s="134"/>
      <c r="Y132" s="138">
        <f>SUM($Y$133:$Y$139)</f>
        <v>0.07147999999999999</v>
      </c>
      <c r="Z132" s="134"/>
      <c r="AA132" s="139">
        <f>SUM($AA$133:$AA$139)</f>
        <v>0</v>
      </c>
      <c r="AR132" s="140" t="s">
        <v>79</v>
      </c>
      <c r="AT132" s="140" t="s">
        <v>71</v>
      </c>
      <c r="AU132" s="140" t="s">
        <v>79</v>
      </c>
      <c r="AY132" s="140" t="s">
        <v>146</v>
      </c>
      <c r="BK132" s="141">
        <f>SUM($BK$133:$BK$139)</f>
        <v>0</v>
      </c>
    </row>
    <row r="133" spans="2:65" s="6" customFormat="1" ht="39" customHeight="1">
      <c r="B133" s="23"/>
      <c r="C133" s="143" t="s">
        <v>168</v>
      </c>
      <c r="D133" s="143" t="s">
        <v>147</v>
      </c>
      <c r="E133" s="144" t="s">
        <v>207</v>
      </c>
      <c r="F133" s="244" t="s">
        <v>208</v>
      </c>
      <c r="G133" s="245"/>
      <c r="H133" s="245"/>
      <c r="I133" s="245"/>
      <c r="J133" s="145" t="s">
        <v>190</v>
      </c>
      <c r="K133" s="146">
        <v>10</v>
      </c>
      <c r="L133" s="246">
        <v>0</v>
      </c>
      <c r="M133" s="245"/>
      <c r="N133" s="247">
        <f>ROUND($L$133*$K$133,3)</f>
        <v>0</v>
      </c>
      <c r="O133" s="245"/>
      <c r="P133" s="245"/>
      <c r="Q133" s="245"/>
      <c r="R133" s="25"/>
      <c r="T133" s="148"/>
      <c r="U133" s="31" t="s">
        <v>39</v>
      </c>
      <c r="V133" s="24"/>
      <c r="W133" s="149">
        <f>$V$133*$K$133</f>
        <v>0</v>
      </c>
      <c r="X133" s="149">
        <v>1E-05</v>
      </c>
      <c r="Y133" s="149">
        <f>$X$133*$K$133</f>
        <v>0.0001</v>
      </c>
      <c r="Z133" s="149">
        <v>0</v>
      </c>
      <c r="AA133" s="150">
        <f>$Z$133*$K$133</f>
        <v>0</v>
      </c>
      <c r="AR133" s="6" t="s">
        <v>151</v>
      </c>
      <c r="AT133" s="6" t="s">
        <v>147</v>
      </c>
      <c r="AU133" s="6" t="s">
        <v>124</v>
      </c>
      <c r="AY133" s="6" t="s">
        <v>146</v>
      </c>
      <c r="BE133" s="93">
        <f>IF($U$133="základná",$N$133,0)</f>
        <v>0</v>
      </c>
      <c r="BF133" s="93">
        <f>IF($U$133="znížená",$N$133,0)</f>
        <v>0</v>
      </c>
      <c r="BG133" s="93">
        <f>IF($U$133="zákl. prenesená",$N$133,0)</f>
        <v>0</v>
      </c>
      <c r="BH133" s="93">
        <f>IF($U$133="zníž. prenesená",$N$133,0)</f>
        <v>0</v>
      </c>
      <c r="BI133" s="93">
        <f>IF($U$133="nulová",$N$133,0)</f>
        <v>0</v>
      </c>
      <c r="BJ133" s="6" t="s">
        <v>124</v>
      </c>
      <c r="BK133" s="151">
        <f>ROUND($L$133*$K$133,3)</f>
        <v>0</v>
      </c>
      <c r="BL133" s="6" t="s">
        <v>151</v>
      </c>
      <c r="BM133" s="6" t="s">
        <v>209</v>
      </c>
    </row>
    <row r="134" spans="2:65" s="6" customFormat="1" ht="27" customHeight="1">
      <c r="B134" s="23"/>
      <c r="C134" s="165" t="s">
        <v>172</v>
      </c>
      <c r="D134" s="165" t="s">
        <v>183</v>
      </c>
      <c r="E134" s="166" t="s">
        <v>210</v>
      </c>
      <c r="F134" s="252" t="s">
        <v>211</v>
      </c>
      <c r="G134" s="253"/>
      <c r="H134" s="253"/>
      <c r="I134" s="253"/>
      <c r="J134" s="167" t="s">
        <v>180</v>
      </c>
      <c r="K134" s="168">
        <v>1</v>
      </c>
      <c r="L134" s="254">
        <v>0</v>
      </c>
      <c r="M134" s="253"/>
      <c r="N134" s="255">
        <f>ROUND($L$134*$K$134,3)</f>
        <v>0</v>
      </c>
      <c r="O134" s="245"/>
      <c r="P134" s="245"/>
      <c r="Q134" s="245"/>
      <c r="R134" s="25"/>
      <c r="T134" s="148"/>
      <c r="U134" s="31" t="s">
        <v>39</v>
      </c>
      <c r="V134" s="24"/>
      <c r="W134" s="149">
        <f>$V$134*$K$134</f>
        <v>0</v>
      </c>
      <c r="X134" s="149">
        <v>0.00308</v>
      </c>
      <c r="Y134" s="149">
        <f>$X$134*$K$134</f>
        <v>0.00308</v>
      </c>
      <c r="Z134" s="149">
        <v>0</v>
      </c>
      <c r="AA134" s="150">
        <f>$Z$134*$K$134</f>
        <v>0</v>
      </c>
      <c r="AR134" s="6" t="s">
        <v>182</v>
      </c>
      <c r="AT134" s="6" t="s">
        <v>183</v>
      </c>
      <c r="AU134" s="6" t="s">
        <v>124</v>
      </c>
      <c r="AY134" s="6" t="s">
        <v>146</v>
      </c>
      <c r="BE134" s="93">
        <f>IF($U$134="základná",$N$134,0)</f>
        <v>0</v>
      </c>
      <c r="BF134" s="93">
        <f>IF($U$134="znížená",$N$134,0)</f>
        <v>0</v>
      </c>
      <c r="BG134" s="93">
        <f>IF($U$134="zákl. prenesená",$N$134,0)</f>
        <v>0</v>
      </c>
      <c r="BH134" s="93">
        <f>IF($U$134="zníž. prenesená",$N$134,0)</f>
        <v>0</v>
      </c>
      <c r="BI134" s="93">
        <f>IF($U$134="nulová",$N$134,0)</f>
        <v>0</v>
      </c>
      <c r="BJ134" s="6" t="s">
        <v>124</v>
      </c>
      <c r="BK134" s="151">
        <f>ROUND($L$134*$K$134,3)</f>
        <v>0</v>
      </c>
      <c r="BL134" s="6" t="s">
        <v>151</v>
      </c>
      <c r="BM134" s="6" t="s">
        <v>212</v>
      </c>
    </row>
    <row r="135" spans="2:65" s="6" customFormat="1" ht="27" customHeight="1">
      <c r="B135" s="23"/>
      <c r="C135" s="165" t="s">
        <v>177</v>
      </c>
      <c r="D135" s="165" t="s">
        <v>183</v>
      </c>
      <c r="E135" s="166" t="s">
        <v>213</v>
      </c>
      <c r="F135" s="252" t="s">
        <v>214</v>
      </c>
      <c r="G135" s="253"/>
      <c r="H135" s="253"/>
      <c r="I135" s="253"/>
      <c r="J135" s="167" t="s">
        <v>180</v>
      </c>
      <c r="K135" s="168">
        <v>3</v>
      </c>
      <c r="L135" s="254">
        <v>0</v>
      </c>
      <c r="M135" s="253"/>
      <c r="N135" s="255">
        <f>ROUND($L$135*$K$135,3)</f>
        <v>0</v>
      </c>
      <c r="O135" s="245"/>
      <c r="P135" s="245"/>
      <c r="Q135" s="245"/>
      <c r="R135" s="25"/>
      <c r="T135" s="148"/>
      <c r="U135" s="31" t="s">
        <v>39</v>
      </c>
      <c r="V135" s="24"/>
      <c r="W135" s="149">
        <f>$V$135*$K$135</f>
        <v>0</v>
      </c>
      <c r="X135" s="149">
        <v>0.00864</v>
      </c>
      <c r="Y135" s="149">
        <f>$X$135*$K$135</f>
        <v>0.02592</v>
      </c>
      <c r="Z135" s="149">
        <v>0</v>
      </c>
      <c r="AA135" s="150">
        <f>$Z$135*$K$135</f>
        <v>0</v>
      </c>
      <c r="AR135" s="6" t="s">
        <v>182</v>
      </c>
      <c r="AT135" s="6" t="s">
        <v>183</v>
      </c>
      <c r="AU135" s="6" t="s">
        <v>124</v>
      </c>
      <c r="AY135" s="6" t="s">
        <v>146</v>
      </c>
      <c r="BE135" s="93">
        <f>IF($U$135="základná",$N$135,0)</f>
        <v>0</v>
      </c>
      <c r="BF135" s="93">
        <f>IF($U$135="znížená",$N$135,0)</f>
        <v>0</v>
      </c>
      <c r="BG135" s="93">
        <f>IF($U$135="zákl. prenesená",$N$135,0)</f>
        <v>0</v>
      </c>
      <c r="BH135" s="93">
        <f>IF($U$135="zníž. prenesená",$N$135,0)</f>
        <v>0</v>
      </c>
      <c r="BI135" s="93">
        <f>IF($U$135="nulová",$N$135,0)</f>
        <v>0</v>
      </c>
      <c r="BJ135" s="6" t="s">
        <v>124</v>
      </c>
      <c r="BK135" s="151">
        <f>ROUND($L$135*$K$135,3)</f>
        <v>0</v>
      </c>
      <c r="BL135" s="6" t="s">
        <v>151</v>
      </c>
      <c r="BM135" s="6" t="s">
        <v>215</v>
      </c>
    </row>
    <row r="136" spans="2:65" s="6" customFormat="1" ht="27" customHeight="1">
      <c r="B136" s="23"/>
      <c r="C136" s="143" t="s">
        <v>182</v>
      </c>
      <c r="D136" s="143" t="s">
        <v>147</v>
      </c>
      <c r="E136" s="144" t="s">
        <v>216</v>
      </c>
      <c r="F136" s="244" t="s">
        <v>217</v>
      </c>
      <c r="G136" s="245"/>
      <c r="H136" s="245"/>
      <c r="I136" s="245"/>
      <c r="J136" s="145" t="s">
        <v>180</v>
      </c>
      <c r="K136" s="146">
        <v>1</v>
      </c>
      <c r="L136" s="246">
        <v>0</v>
      </c>
      <c r="M136" s="245"/>
      <c r="N136" s="247">
        <f>ROUND($L$136*$K$136,3)</f>
        <v>0</v>
      </c>
      <c r="O136" s="245"/>
      <c r="P136" s="245"/>
      <c r="Q136" s="245"/>
      <c r="R136" s="25"/>
      <c r="T136" s="148"/>
      <c r="U136" s="31" t="s">
        <v>39</v>
      </c>
      <c r="V136" s="24"/>
      <c r="W136" s="149">
        <f>$V$136*$K$136</f>
        <v>0</v>
      </c>
      <c r="X136" s="149">
        <v>3E-05</v>
      </c>
      <c r="Y136" s="149">
        <f>$X$136*$K$136</f>
        <v>3E-05</v>
      </c>
      <c r="Z136" s="149">
        <v>0</v>
      </c>
      <c r="AA136" s="150">
        <f>$Z$136*$K$136</f>
        <v>0</v>
      </c>
      <c r="AR136" s="6" t="s">
        <v>151</v>
      </c>
      <c r="AT136" s="6" t="s">
        <v>147</v>
      </c>
      <c r="AU136" s="6" t="s">
        <v>124</v>
      </c>
      <c r="AY136" s="6" t="s">
        <v>146</v>
      </c>
      <c r="BE136" s="93">
        <f>IF($U$136="základná",$N$136,0)</f>
        <v>0</v>
      </c>
      <c r="BF136" s="93">
        <f>IF($U$136="znížená",$N$136,0)</f>
        <v>0</v>
      </c>
      <c r="BG136" s="93">
        <f>IF($U$136="zákl. prenesená",$N$136,0)</f>
        <v>0</v>
      </c>
      <c r="BH136" s="93">
        <f>IF($U$136="zníž. prenesená",$N$136,0)</f>
        <v>0</v>
      </c>
      <c r="BI136" s="93">
        <f>IF($U$136="nulová",$N$136,0)</f>
        <v>0</v>
      </c>
      <c r="BJ136" s="6" t="s">
        <v>124</v>
      </c>
      <c r="BK136" s="151">
        <f>ROUND($L$136*$K$136,3)</f>
        <v>0</v>
      </c>
      <c r="BL136" s="6" t="s">
        <v>151</v>
      </c>
      <c r="BM136" s="6" t="s">
        <v>218</v>
      </c>
    </row>
    <row r="137" spans="2:65" s="6" customFormat="1" ht="39" customHeight="1">
      <c r="B137" s="23"/>
      <c r="C137" s="165" t="s">
        <v>187</v>
      </c>
      <c r="D137" s="165" t="s">
        <v>183</v>
      </c>
      <c r="E137" s="166" t="s">
        <v>219</v>
      </c>
      <c r="F137" s="252" t="s">
        <v>220</v>
      </c>
      <c r="G137" s="253"/>
      <c r="H137" s="253"/>
      <c r="I137" s="253"/>
      <c r="J137" s="167" t="s">
        <v>180</v>
      </c>
      <c r="K137" s="168">
        <v>1</v>
      </c>
      <c r="L137" s="254">
        <v>0</v>
      </c>
      <c r="M137" s="253"/>
      <c r="N137" s="255">
        <f>ROUND($L$137*$K$137,3)</f>
        <v>0</v>
      </c>
      <c r="O137" s="245"/>
      <c r="P137" s="245"/>
      <c r="Q137" s="245"/>
      <c r="R137" s="25"/>
      <c r="T137" s="148"/>
      <c r="U137" s="31" t="s">
        <v>39</v>
      </c>
      <c r="V137" s="24"/>
      <c r="W137" s="149">
        <f>$V$137*$K$137</f>
        <v>0</v>
      </c>
      <c r="X137" s="149">
        <v>0.0077</v>
      </c>
      <c r="Y137" s="149">
        <f>$X$137*$K$137</f>
        <v>0.0077</v>
      </c>
      <c r="Z137" s="149">
        <v>0</v>
      </c>
      <c r="AA137" s="150">
        <f>$Z$137*$K$137</f>
        <v>0</v>
      </c>
      <c r="AR137" s="6" t="s">
        <v>182</v>
      </c>
      <c r="AT137" s="6" t="s">
        <v>183</v>
      </c>
      <c r="AU137" s="6" t="s">
        <v>124</v>
      </c>
      <c r="AY137" s="6" t="s">
        <v>146</v>
      </c>
      <c r="BE137" s="93">
        <f>IF($U$137="základná",$N$137,0)</f>
        <v>0</v>
      </c>
      <c r="BF137" s="93">
        <f>IF($U$137="znížená",$N$137,0)</f>
        <v>0</v>
      </c>
      <c r="BG137" s="93">
        <f>IF($U$137="zákl. prenesená",$N$137,0)</f>
        <v>0</v>
      </c>
      <c r="BH137" s="93">
        <f>IF($U$137="zníž. prenesená",$N$137,0)</f>
        <v>0</v>
      </c>
      <c r="BI137" s="93">
        <f>IF($U$137="nulová",$N$137,0)</f>
        <v>0</v>
      </c>
      <c r="BJ137" s="6" t="s">
        <v>124</v>
      </c>
      <c r="BK137" s="151">
        <f>ROUND($L$137*$K$137,3)</f>
        <v>0</v>
      </c>
      <c r="BL137" s="6" t="s">
        <v>151</v>
      </c>
      <c r="BM137" s="6" t="s">
        <v>221</v>
      </c>
    </row>
    <row r="138" spans="2:65" s="6" customFormat="1" ht="27" customHeight="1">
      <c r="B138" s="23"/>
      <c r="C138" s="165" t="s">
        <v>192</v>
      </c>
      <c r="D138" s="165" t="s">
        <v>183</v>
      </c>
      <c r="E138" s="166" t="s">
        <v>222</v>
      </c>
      <c r="F138" s="252" t="s">
        <v>223</v>
      </c>
      <c r="G138" s="253"/>
      <c r="H138" s="253"/>
      <c r="I138" s="253"/>
      <c r="J138" s="167" t="s">
        <v>180</v>
      </c>
      <c r="K138" s="168">
        <v>1</v>
      </c>
      <c r="L138" s="254">
        <v>0</v>
      </c>
      <c r="M138" s="253"/>
      <c r="N138" s="255">
        <f>ROUND($L$138*$K$138,3)</f>
        <v>0</v>
      </c>
      <c r="O138" s="245"/>
      <c r="P138" s="245"/>
      <c r="Q138" s="245"/>
      <c r="R138" s="25"/>
      <c r="T138" s="148"/>
      <c r="U138" s="31" t="s">
        <v>39</v>
      </c>
      <c r="V138" s="24"/>
      <c r="W138" s="149">
        <f>$V$138*$K$138</f>
        <v>0</v>
      </c>
      <c r="X138" s="149">
        <v>0.0182</v>
      </c>
      <c r="Y138" s="149">
        <f>$X$138*$K$138</f>
        <v>0.0182</v>
      </c>
      <c r="Z138" s="149">
        <v>0</v>
      </c>
      <c r="AA138" s="150">
        <f>$Z$138*$K$138</f>
        <v>0</v>
      </c>
      <c r="AR138" s="6" t="s">
        <v>182</v>
      </c>
      <c r="AT138" s="6" t="s">
        <v>183</v>
      </c>
      <c r="AU138" s="6" t="s">
        <v>124</v>
      </c>
      <c r="AY138" s="6" t="s">
        <v>146</v>
      </c>
      <c r="BE138" s="93">
        <f>IF($U$138="základná",$N$138,0)</f>
        <v>0</v>
      </c>
      <c r="BF138" s="93">
        <f>IF($U$138="znížená",$N$138,0)</f>
        <v>0</v>
      </c>
      <c r="BG138" s="93">
        <f>IF($U$138="zákl. prenesená",$N$138,0)</f>
        <v>0</v>
      </c>
      <c r="BH138" s="93">
        <f>IF($U$138="zníž. prenesená",$N$138,0)</f>
        <v>0</v>
      </c>
      <c r="BI138" s="93">
        <f>IF($U$138="nulová",$N$138,0)</f>
        <v>0</v>
      </c>
      <c r="BJ138" s="6" t="s">
        <v>124</v>
      </c>
      <c r="BK138" s="151">
        <f>ROUND($L$138*$K$138,3)</f>
        <v>0</v>
      </c>
      <c r="BL138" s="6" t="s">
        <v>151</v>
      </c>
      <c r="BM138" s="6" t="s">
        <v>224</v>
      </c>
    </row>
    <row r="139" spans="2:65" s="6" customFormat="1" ht="39" customHeight="1">
      <c r="B139" s="23"/>
      <c r="C139" s="165" t="s">
        <v>225</v>
      </c>
      <c r="D139" s="165" t="s">
        <v>183</v>
      </c>
      <c r="E139" s="166" t="s">
        <v>226</v>
      </c>
      <c r="F139" s="252" t="s">
        <v>227</v>
      </c>
      <c r="G139" s="253"/>
      <c r="H139" s="253"/>
      <c r="I139" s="253"/>
      <c r="J139" s="167" t="s">
        <v>180</v>
      </c>
      <c r="K139" s="168">
        <v>1</v>
      </c>
      <c r="L139" s="254">
        <v>0</v>
      </c>
      <c r="M139" s="253"/>
      <c r="N139" s="255">
        <f>ROUND($L$139*$K$139,3)</f>
        <v>0</v>
      </c>
      <c r="O139" s="245"/>
      <c r="P139" s="245"/>
      <c r="Q139" s="245"/>
      <c r="R139" s="25"/>
      <c r="T139" s="148"/>
      <c r="U139" s="31" t="s">
        <v>39</v>
      </c>
      <c r="V139" s="24"/>
      <c r="W139" s="149">
        <f>$V$139*$K$139</f>
        <v>0</v>
      </c>
      <c r="X139" s="149">
        <v>0.01645</v>
      </c>
      <c r="Y139" s="149">
        <f>$X$139*$K$139</f>
        <v>0.01645</v>
      </c>
      <c r="Z139" s="149">
        <v>0</v>
      </c>
      <c r="AA139" s="150">
        <f>$Z$139*$K$139</f>
        <v>0</v>
      </c>
      <c r="AR139" s="6" t="s">
        <v>182</v>
      </c>
      <c r="AT139" s="6" t="s">
        <v>183</v>
      </c>
      <c r="AU139" s="6" t="s">
        <v>124</v>
      </c>
      <c r="AY139" s="6" t="s">
        <v>146</v>
      </c>
      <c r="BE139" s="93">
        <f>IF($U$139="základná",$N$139,0)</f>
        <v>0</v>
      </c>
      <c r="BF139" s="93">
        <f>IF($U$139="znížená",$N$139,0)</f>
        <v>0</v>
      </c>
      <c r="BG139" s="93">
        <f>IF($U$139="zákl. prenesená",$N$139,0)</f>
        <v>0</v>
      </c>
      <c r="BH139" s="93">
        <f>IF($U$139="zníž. prenesená",$N$139,0)</f>
        <v>0</v>
      </c>
      <c r="BI139" s="93">
        <f>IF($U$139="nulová",$N$139,0)</f>
        <v>0</v>
      </c>
      <c r="BJ139" s="6" t="s">
        <v>124</v>
      </c>
      <c r="BK139" s="151">
        <f>ROUND($L$139*$K$139,3)</f>
        <v>0</v>
      </c>
      <c r="BL139" s="6" t="s">
        <v>151</v>
      </c>
      <c r="BM139" s="6" t="s">
        <v>228</v>
      </c>
    </row>
    <row r="140" spans="2:63" s="132" customFormat="1" ht="30.75" customHeight="1">
      <c r="B140" s="133"/>
      <c r="C140" s="134"/>
      <c r="D140" s="142" t="s">
        <v>119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260">
        <f>$BK$140</f>
        <v>0</v>
      </c>
      <c r="O140" s="259"/>
      <c r="P140" s="259"/>
      <c r="Q140" s="259"/>
      <c r="R140" s="136"/>
      <c r="T140" s="137"/>
      <c r="U140" s="134"/>
      <c r="V140" s="134"/>
      <c r="W140" s="138">
        <f>$W$141</f>
        <v>0</v>
      </c>
      <c r="X140" s="134"/>
      <c r="Y140" s="138">
        <f>$Y$141</f>
        <v>0</v>
      </c>
      <c r="Z140" s="134"/>
      <c r="AA140" s="139">
        <f>$AA$141</f>
        <v>0</v>
      </c>
      <c r="AR140" s="140" t="s">
        <v>79</v>
      </c>
      <c r="AT140" s="140" t="s">
        <v>71</v>
      </c>
      <c r="AU140" s="140" t="s">
        <v>79</v>
      </c>
      <c r="AY140" s="140" t="s">
        <v>146</v>
      </c>
      <c r="BK140" s="141">
        <f>$BK$141</f>
        <v>0</v>
      </c>
    </row>
    <row r="141" spans="2:65" s="6" customFormat="1" ht="39" customHeight="1">
      <c r="B141" s="23"/>
      <c r="C141" s="143" t="s">
        <v>229</v>
      </c>
      <c r="D141" s="143" t="s">
        <v>147</v>
      </c>
      <c r="E141" s="144" t="s">
        <v>193</v>
      </c>
      <c r="F141" s="244" t="s">
        <v>194</v>
      </c>
      <c r="G141" s="245"/>
      <c r="H141" s="245"/>
      <c r="I141" s="245"/>
      <c r="J141" s="145" t="s">
        <v>195</v>
      </c>
      <c r="K141" s="146">
        <v>3.702</v>
      </c>
      <c r="L141" s="246">
        <v>0</v>
      </c>
      <c r="M141" s="245"/>
      <c r="N141" s="247">
        <f>ROUND($L$141*$K$141,3)</f>
        <v>0</v>
      </c>
      <c r="O141" s="245"/>
      <c r="P141" s="245"/>
      <c r="Q141" s="245"/>
      <c r="R141" s="25"/>
      <c r="T141" s="148"/>
      <c r="U141" s="31" t="s">
        <v>39</v>
      </c>
      <c r="V141" s="24"/>
      <c r="W141" s="149">
        <f>$V$141*$K$141</f>
        <v>0</v>
      </c>
      <c r="X141" s="149">
        <v>0</v>
      </c>
      <c r="Y141" s="149">
        <f>$X$141*$K$141</f>
        <v>0</v>
      </c>
      <c r="Z141" s="149">
        <v>0</v>
      </c>
      <c r="AA141" s="150">
        <f>$Z$141*$K$141</f>
        <v>0</v>
      </c>
      <c r="AR141" s="6" t="s">
        <v>151</v>
      </c>
      <c r="AT141" s="6" t="s">
        <v>147</v>
      </c>
      <c r="AU141" s="6" t="s">
        <v>124</v>
      </c>
      <c r="AY141" s="6" t="s">
        <v>146</v>
      </c>
      <c r="BE141" s="93">
        <f>IF($U$141="základná",$N$141,0)</f>
        <v>0</v>
      </c>
      <c r="BF141" s="93">
        <f>IF($U$141="znížená",$N$141,0)</f>
        <v>0</v>
      </c>
      <c r="BG141" s="93">
        <f>IF($U$141="zákl. prenesená",$N$141,0)</f>
        <v>0</v>
      </c>
      <c r="BH141" s="93">
        <f>IF($U$141="zníž. prenesená",$N$141,0)</f>
        <v>0</v>
      </c>
      <c r="BI141" s="93">
        <f>IF($U$141="nulová",$N$141,0)</f>
        <v>0</v>
      </c>
      <c r="BJ141" s="6" t="s">
        <v>124</v>
      </c>
      <c r="BK141" s="151">
        <f>ROUND($L$141*$K$141,3)</f>
        <v>0</v>
      </c>
      <c r="BL141" s="6" t="s">
        <v>151</v>
      </c>
      <c r="BM141" s="6" t="s">
        <v>230</v>
      </c>
    </row>
    <row r="142" spans="2:63" s="6" customFormat="1" ht="51" customHeight="1">
      <c r="B142" s="23"/>
      <c r="C142" s="24"/>
      <c r="D142" s="135" t="s">
        <v>197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0">
        <f>$BK$142</f>
        <v>0</v>
      </c>
      <c r="O142" s="208"/>
      <c r="P142" s="208"/>
      <c r="Q142" s="208"/>
      <c r="R142" s="25"/>
      <c r="T142" s="64"/>
      <c r="U142" s="24"/>
      <c r="V142" s="24"/>
      <c r="W142" s="24"/>
      <c r="X142" s="24"/>
      <c r="Y142" s="24"/>
      <c r="Z142" s="24"/>
      <c r="AA142" s="65"/>
      <c r="AT142" s="6" t="s">
        <v>71</v>
      </c>
      <c r="AU142" s="6" t="s">
        <v>72</v>
      </c>
      <c r="AY142" s="6" t="s">
        <v>198</v>
      </c>
      <c r="BK142" s="151">
        <f>SUM($BK$143:$BK$147)</f>
        <v>0</v>
      </c>
    </row>
    <row r="143" spans="2:63" s="6" customFormat="1" ht="23.25" customHeight="1">
      <c r="B143" s="23"/>
      <c r="C143" s="169"/>
      <c r="D143" s="169" t="s">
        <v>147</v>
      </c>
      <c r="E143" s="170"/>
      <c r="F143" s="256"/>
      <c r="G143" s="257"/>
      <c r="H143" s="257"/>
      <c r="I143" s="257"/>
      <c r="J143" s="171"/>
      <c r="K143" s="147"/>
      <c r="L143" s="246"/>
      <c r="M143" s="245"/>
      <c r="N143" s="247">
        <f>$BK$143</f>
        <v>0</v>
      </c>
      <c r="O143" s="245"/>
      <c r="P143" s="245"/>
      <c r="Q143" s="245"/>
      <c r="R143" s="25"/>
      <c r="T143" s="148"/>
      <c r="U143" s="172" t="s">
        <v>39</v>
      </c>
      <c r="V143" s="24"/>
      <c r="W143" s="24"/>
      <c r="X143" s="24"/>
      <c r="Y143" s="24"/>
      <c r="Z143" s="24"/>
      <c r="AA143" s="65"/>
      <c r="AT143" s="6" t="s">
        <v>198</v>
      </c>
      <c r="AU143" s="6" t="s">
        <v>79</v>
      </c>
      <c r="AY143" s="6" t="s">
        <v>198</v>
      </c>
      <c r="BE143" s="93">
        <f>IF($U$143="základná",$N$143,0)</f>
        <v>0</v>
      </c>
      <c r="BF143" s="93">
        <f>IF($U$143="znížená",$N$143,0)</f>
        <v>0</v>
      </c>
      <c r="BG143" s="93">
        <f>IF($U$143="zákl. prenesená",$N$143,0)</f>
        <v>0</v>
      </c>
      <c r="BH143" s="93">
        <f>IF($U$143="zníž. prenesená",$N$143,0)</f>
        <v>0</v>
      </c>
      <c r="BI143" s="93">
        <f>IF($U$143="nulová",$N$143,0)</f>
        <v>0</v>
      </c>
      <c r="BJ143" s="6" t="s">
        <v>124</v>
      </c>
      <c r="BK143" s="151">
        <f>$L$143*$K$143</f>
        <v>0</v>
      </c>
    </row>
    <row r="144" spans="2:63" s="6" customFormat="1" ht="23.25" customHeight="1">
      <c r="B144" s="23"/>
      <c r="C144" s="169"/>
      <c r="D144" s="169" t="s">
        <v>147</v>
      </c>
      <c r="E144" s="170"/>
      <c r="F144" s="256"/>
      <c r="G144" s="257"/>
      <c r="H144" s="257"/>
      <c r="I144" s="257"/>
      <c r="J144" s="171"/>
      <c r="K144" s="147"/>
      <c r="L144" s="246"/>
      <c r="M144" s="245"/>
      <c r="N144" s="247">
        <f>$BK$144</f>
        <v>0</v>
      </c>
      <c r="O144" s="245"/>
      <c r="P144" s="245"/>
      <c r="Q144" s="245"/>
      <c r="R144" s="25"/>
      <c r="T144" s="148"/>
      <c r="U144" s="172" t="s">
        <v>39</v>
      </c>
      <c r="V144" s="24"/>
      <c r="W144" s="24"/>
      <c r="X144" s="24"/>
      <c r="Y144" s="24"/>
      <c r="Z144" s="24"/>
      <c r="AA144" s="65"/>
      <c r="AT144" s="6" t="s">
        <v>198</v>
      </c>
      <c r="AU144" s="6" t="s">
        <v>79</v>
      </c>
      <c r="AY144" s="6" t="s">
        <v>198</v>
      </c>
      <c r="BE144" s="93">
        <f>IF($U$144="základná",$N$144,0)</f>
        <v>0</v>
      </c>
      <c r="BF144" s="93">
        <f>IF($U$144="znížená",$N$144,0)</f>
        <v>0</v>
      </c>
      <c r="BG144" s="93">
        <f>IF($U$144="zákl. prenesená",$N$144,0)</f>
        <v>0</v>
      </c>
      <c r="BH144" s="93">
        <f>IF($U$144="zníž. prenesená",$N$144,0)</f>
        <v>0</v>
      </c>
      <c r="BI144" s="93">
        <f>IF($U$144="nulová",$N$144,0)</f>
        <v>0</v>
      </c>
      <c r="BJ144" s="6" t="s">
        <v>124</v>
      </c>
      <c r="BK144" s="151">
        <f>$L$144*$K$144</f>
        <v>0</v>
      </c>
    </row>
    <row r="145" spans="2:63" s="6" customFormat="1" ht="23.25" customHeight="1">
      <c r="B145" s="23"/>
      <c r="C145" s="169"/>
      <c r="D145" s="169" t="s">
        <v>147</v>
      </c>
      <c r="E145" s="170"/>
      <c r="F145" s="256"/>
      <c r="G145" s="257"/>
      <c r="H145" s="257"/>
      <c r="I145" s="257"/>
      <c r="J145" s="171"/>
      <c r="K145" s="147"/>
      <c r="L145" s="246"/>
      <c r="M145" s="245"/>
      <c r="N145" s="247">
        <f>$BK$145</f>
        <v>0</v>
      </c>
      <c r="O145" s="245"/>
      <c r="P145" s="245"/>
      <c r="Q145" s="245"/>
      <c r="R145" s="25"/>
      <c r="T145" s="148"/>
      <c r="U145" s="172" t="s">
        <v>39</v>
      </c>
      <c r="V145" s="24"/>
      <c r="W145" s="24"/>
      <c r="X145" s="24"/>
      <c r="Y145" s="24"/>
      <c r="Z145" s="24"/>
      <c r="AA145" s="65"/>
      <c r="AT145" s="6" t="s">
        <v>198</v>
      </c>
      <c r="AU145" s="6" t="s">
        <v>79</v>
      </c>
      <c r="AY145" s="6" t="s">
        <v>198</v>
      </c>
      <c r="BE145" s="93">
        <f>IF($U$145="základná",$N$145,0)</f>
        <v>0</v>
      </c>
      <c r="BF145" s="93">
        <f>IF($U$145="znížená",$N$145,0)</f>
        <v>0</v>
      </c>
      <c r="BG145" s="93">
        <f>IF($U$145="zákl. prenesená",$N$145,0)</f>
        <v>0</v>
      </c>
      <c r="BH145" s="93">
        <f>IF($U$145="zníž. prenesená",$N$145,0)</f>
        <v>0</v>
      </c>
      <c r="BI145" s="93">
        <f>IF($U$145="nulová",$N$145,0)</f>
        <v>0</v>
      </c>
      <c r="BJ145" s="6" t="s">
        <v>124</v>
      </c>
      <c r="BK145" s="151">
        <f>$L$145*$K$145</f>
        <v>0</v>
      </c>
    </row>
    <row r="146" spans="2:63" s="6" customFormat="1" ht="23.25" customHeight="1">
      <c r="B146" s="23"/>
      <c r="C146" s="169"/>
      <c r="D146" s="169" t="s">
        <v>147</v>
      </c>
      <c r="E146" s="170"/>
      <c r="F146" s="256"/>
      <c r="G146" s="257"/>
      <c r="H146" s="257"/>
      <c r="I146" s="257"/>
      <c r="J146" s="171"/>
      <c r="K146" s="147"/>
      <c r="L146" s="246"/>
      <c r="M146" s="245"/>
      <c r="N146" s="247">
        <f>$BK$146</f>
        <v>0</v>
      </c>
      <c r="O146" s="245"/>
      <c r="P146" s="245"/>
      <c r="Q146" s="245"/>
      <c r="R146" s="25"/>
      <c r="T146" s="148"/>
      <c r="U146" s="172" t="s">
        <v>39</v>
      </c>
      <c r="V146" s="24"/>
      <c r="W146" s="24"/>
      <c r="X146" s="24"/>
      <c r="Y146" s="24"/>
      <c r="Z146" s="24"/>
      <c r="AA146" s="65"/>
      <c r="AT146" s="6" t="s">
        <v>198</v>
      </c>
      <c r="AU146" s="6" t="s">
        <v>79</v>
      </c>
      <c r="AY146" s="6" t="s">
        <v>198</v>
      </c>
      <c r="BE146" s="93">
        <f>IF($U$146="základná",$N$146,0)</f>
        <v>0</v>
      </c>
      <c r="BF146" s="93">
        <f>IF($U$146="znížená",$N$146,0)</f>
        <v>0</v>
      </c>
      <c r="BG146" s="93">
        <f>IF($U$146="zákl. prenesená",$N$146,0)</f>
        <v>0</v>
      </c>
      <c r="BH146" s="93">
        <f>IF($U$146="zníž. prenesená",$N$146,0)</f>
        <v>0</v>
      </c>
      <c r="BI146" s="93">
        <f>IF($U$146="nulová",$N$146,0)</f>
        <v>0</v>
      </c>
      <c r="BJ146" s="6" t="s">
        <v>124</v>
      </c>
      <c r="BK146" s="151">
        <f>$L$146*$K$146</f>
        <v>0</v>
      </c>
    </row>
    <row r="147" spans="2:63" s="6" customFormat="1" ht="23.25" customHeight="1">
      <c r="B147" s="23"/>
      <c r="C147" s="169"/>
      <c r="D147" s="169" t="s">
        <v>147</v>
      </c>
      <c r="E147" s="170"/>
      <c r="F147" s="256"/>
      <c r="G147" s="257"/>
      <c r="H147" s="257"/>
      <c r="I147" s="257"/>
      <c r="J147" s="171"/>
      <c r="K147" s="147"/>
      <c r="L147" s="246"/>
      <c r="M147" s="245"/>
      <c r="N147" s="247">
        <f>$BK$147</f>
        <v>0</v>
      </c>
      <c r="O147" s="245"/>
      <c r="P147" s="245"/>
      <c r="Q147" s="245"/>
      <c r="R147" s="25"/>
      <c r="T147" s="148"/>
      <c r="U147" s="172" t="s">
        <v>39</v>
      </c>
      <c r="V147" s="43"/>
      <c r="W147" s="43"/>
      <c r="X147" s="43"/>
      <c r="Y147" s="43"/>
      <c r="Z147" s="43"/>
      <c r="AA147" s="45"/>
      <c r="AT147" s="6" t="s">
        <v>198</v>
      </c>
      <c r="AU147" s="6" t="s">
        <v>79</v>
      </c>
      <c r="AY147" s="6" t="s">
        <v>198</v>
      </c>
      <c r="BE147" s="93">
        <f>IF($U$147="základná",$N$147,0)</f>
        <v>0</v>
      </c>
      <c r="BF147" s="93">
        <f>IF($U$147="znížená",$N$147,0)</f>
        <v>0</v>
      </c>
      <c r="BG147" s="93">
        <f>IF($U$147="zákl. prenesená",$N$147,0)</f>
        <v>0</v>
      </c>
      <c r="BH147" s="93">
        <f>IF($U$147="zníž. prenesená",$N$147,0)</f>
        <v>0</v>
      </c>
      <c r="BI147" s="93">
        <f>IF($U$147="nulová",$N$147,0)</f>
        <v>0</v>
      </c>
      <c r="BJ147" s="6" t="s">
        <v>124</v>
      </c>
      <c r="BK147" s="151">
        <f>$L$147*$K$147</f>
        <v>0</v>
      </c>
    </row>
    <row r="148" spans="2:18" s="6" customFormat="1" ht="7.5" customHeight="1"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8"/>
    </row>
    <row r="149" s="2" customFormat="1" ht="14.25" customHeight="1"/>
  </sheetData>
  <sheetProtection password="CC35" sheet="1" objects="1" scenarios="1" formatColumns="0" formatRows="0" sort="0" autoFilter="0"/>
  <mergeCells count="129">
    <mergeCell ref="S2:AC2"/>
    <mergeCell ref="N123:Q123"/>
    <mergeCell ref="N129:Q129"/>
    <mergeCell ref="N132:Q132"/>
    <mergeCell ref="N140:Q140"/>
    <mergeCell ref="N142:Q142"/>
    <mergeCell ref="H1:K1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F133:I133"/>
    <mergeCell ref="L133:M133"/>
    <mergeCell ref="N133:Q133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3:D148">
      <formula1>"K,M"</formula1>
    </dataValidation>
    <dataValidation type="list" allowBlank="1" showInputMessage="1" showErrorMessage="1" error="Povolené sú hodnoty základná, znížená, nulová." sqref="U143:U14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706</v>
      </c>
      <c r="G1" s="269"/>
      <c r="H1" s="271" t="s">
        <v>707</v>
      </c>
      <c r="I1" s="271"/>
      <c r="J1" s="271"/>
      <c r="K1" s="271"/>
      <c r="L1" s="269" t="s">
        <v>708</v>
      </c>
      <c r="M1" s="267"/>
      <c r="N1" s="267"/>
      <c r="O1" s="268" t="s">
        <v>105</v>
      </c>
      <c r="P1" s="267"/>
      <c r="Q1" s="267"/>
      <c r="R1" s="267"/>
      <c r="S1" s="269" t="s">
        <v>709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9" t="s">
        <v>106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15</v>
      </c>
      <c r="E6" s="11"/>
      <c r="F6" s="229" t="str">
        <f>'Rekapitulácia stavby'!$K$6</f>
        <v>Novostavba rodinného domu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107</v>
      </c>
      <c r="E7" s="24"/>
      <c r="F7" s="195" t="s">
        <v>231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17</v>
      </c>
      <c r="E8" s="24"/>
      <c r="F8" s="16"/>
      <c r="G8" s="24"/>
      <c r="H8" s="24"/>
      <c r="I8" s="24"/>
      <c r="J8" s="24"/>
      <c r="K8" s="24"/>
      <c r="L8" s="24"/>
      <c r="M8" s="18" t="s">
        <v>18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19</v>
      </c>
      <c r="E9" s="24"/>
      <c r="F9" s="16" t="s">
        <v>20</v>
      </c>
      <c r="G9" s="24"/>
      <c r="H9" s="24"/>
      <c r="I9" s="24"/>
      <c r="J9" s="24"/>
      <c r="K9" s="24"/>
      <c r="L9" s="24"/>
      <c r="M9" s="18" t="s">
        <v>21</v>
      </c>
      <c r="N9" s="24"/>
      <c r="O9" s="230" t="str">
        <f>'Rekapitulácia stavby'!$AN$8</f>
        <v>12.09.2015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23</v>
      </c>
      <c r="E11" s="24"/>
      <c r="F11" s="24"/>
      <c r="G11" s="24"/>
      <c r="H11" s="24"/>
      <c r="I11" s="24"/>
      <c r="J11" s="24"/>
      <c r="K11" s="24"/>
      <c r="L11" s="24"/>
      <c r="M11" s="18" t="s">
        <v>24</v>
      </c>
      <c r="N11" s="24"/>
      <c r="O11" s="194">
        <f>IF('Rekapitulácia stavby'!$AN$10="","",'Rekapitulácia stavby'!$AN$10)</f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25</v>
      </c>
      <c r="N12" s="24"/>
      <c r="O12" s="194">
        <f>IF('Rekapitulácia stavby'!$AN$11="","",'Rekapitulácia stavby'!$AN$11)</f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26</v>
      </c>
      <c r="E14" s="24"/>
      <c r="F14" s="24"/>
      <c r="G14" s="24"/>
      <c r="H14" s="24"/>
      <c r="I14" s="24"/>
      <c r="J14" s="24"/>
      <c r="K14" s="24"/>
      <c r="L14" s="24"/>
      <c r="M14" s="18" t="s">
        <v>24</v>
      </c>
      <c r="N14" s="24"/>
      <c r="O14" s="231" t="str">
        <f>IF('Rekapitulácia stavby'!$AN$13="","",'Rekapitulácia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IF('Rekapitulácia stavby'!$E$14="","",'Rekapitulácia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25</v>
      </c>
      <c r="N15" s="24"/>
      <c r="O15" s="231" t="str">
        <f>IF('Rekapitulácia stavby'!$AN$14="","",'Rekapitulácia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28</v>
      </c>
      <c r="E17" s="24"/>
      <c r="F17" s="24"/>
      <c r="G17" s="24"/>
      <c r="H17" s="24"/>
      <c r="I17" s="24"/>
      <c r="J17" s="24"/>
      <c r="K17" s="24"/>
      <c r="L17" s="24"/>
      <c r="M17" s="18" t="s">
        <v>24</v>
      </c>
      <c r="N17" s="24"/>
      <c r="O17" s="194">
        <f>IF('Rekapitulácia stavby'!$AN$16="","",'Rekapitulácia stavby'!$AN$16)</f>
      </c>
      <c r="P17" s="208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IF('Rekapitulácia stavby'!$E$17="","",'Rekapitulácia stavby'!$E$17)</f>
        <v> </v>
      </c>
      <c r="F18" s="24"/>
      <c r="G18" s="24"/>
      <c r="H18" s="24"/>
      <c r="I18" s="24"/>
      <c r="J18" s="24"/>
      <c r="K18" s="24"/>
      <c r="L18" s="24"/>
      <c r="M18" s="18" t="s">
        <v>25</v>
      </c>
      <c r="N18" s="24"/>
      <c r="O18" s="194">
        <f>IF('Rekapitulácia stavby'!$AN$17="","",'Rekapitulácia stavby'!$AN$17)</f>
      </c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31</v>
      </c>
      <c r="E20" s="24"/>
      <c r="F20" s="24"/>
      <c r="G20" s="24"/>
      <c r="H20" s="24"/>
      <c r="I20" s="24"/>
      <c r="J20" s="24"/>
      <c r="K20" s="24"/>
      <c r="L20" s="24"/>
      <c r="M20" s="18" t="s">
        <v>24</v>
      </c>
      <c r="N20" s="24"/>
      <c r="O20" s="194">
        <f>IF('Rekapitulácia stavby'!$AN$19="","",'Rekapitulácia stavby'!$AN$19)</f>
      </c>
      <c r="P20" s="20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25</v>
      </c>
      <c r="N21" s="24"/>
      <c r="O21" s="194">
        <f>IF('Rekapitulácia stavby'!$AN$20="","",'Rekapitulácia stavby'!$AN$20)</f>
      </c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7"/>
      <c r="F24" s="232"/>
      <c r="G24" s="232"/>
      <c r="H24" s="232"/>
      <c r="I24" s="232"/>
      <c r="J24" s="232"/>
      <c r="K24" s="232"/>
      <c r="L24" s="232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109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8">
        <f>$N$98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35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36</v>
      </c>
      <c r="E32" s="29" t="s">
        <v>37</v>
      </c>
      <c r="F32" s="30">
        <v>0.2</v>
      </c>
      <c r="G32" s="107" t="s">
        <v>38</v>
      </c>
      <c r="H32" s="234">
        <f>ROUND((((SUM($BE$98:$BE$105)+SUM($BE$123:$BE$180))+SUM($BE$182:$BE$186))),2)</f>
        <v>0</v>
      </c>
      <c r="I32" s="208"/>
      <c r="J32" s="208"/>
      <c r="K32" s="24"/>
      <c r="L32" s="24"/>
      <c r="M32" s="234">
        <f>ROUND(((ROUND((SUM($BE$98:$BE$105)+SUM($BE$123:$BE$180)),2)*$F$32)+SUM($BE$182:$BE$186)*$F$32),2)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29" t="s">
        <v>39</v>
      </c>
      <c r="F33" s="30">
        <v>0.2</v>
      </c>
      <c r="G33" s="107" t="s">
        <v>38</v>
      </c>
      <c r="H33" s="234">
        <f>ROUND((((SUM($BF$98:$BF$105)+SUM($BF$123:$BF$180))+SUM($BF$182:$BF$186))),2)</f>
        <v>0</v>
      </c>
      <c r="I33" s="208"/>
      <c r="J33" s="208"/>
      <c r="K33" s="24"/>
      <c r="L33" s="24"/>
      <c r="M33" s="234">
        <f>ROUND(((ROUND((SUM($BF$98:$BF$105)+SUM($BF$123:$BF$180)),2)*$F$33)+SUM($BF$182:$BF$186)*$F$33),2)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29" t="s">
        <v>40</v>
      </c>
      <c r="F34" s="30">
        <v>0.2</v>
      </c>
      <c r="G34" s="107" t="s">
        <v>38</v>
      </c>
      <c r="H34" s="234">
        <f>ROUND((((SUM($BG$98:$BG$105)+SUM($BG$123:$BG$180))+SUM($BG$182:$BG$186))),2)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29" t="s">
        <v>41</v>
      </c>
      <c r="F35" s="30">
        <v>0.2</v>
      </c>
      <c r="G35" s="107" t="s">
        <v>38</v>
      </c>
      <c r="H35" s="234">
        <f>ROUND((((SUM($BH$98:$BH$105)+SUM($BH$123:$BH$180))+SUM($BH$182:$BH$186))),2)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29" t="s">
        <v>42</v>
      </c>
      <c r="F36" s="30">
        <v>0</v>
      </c>
      <c r="G36" s="107" t="s">
        <v>38</v>
      </c>
      <c r="H36" s="234">
        <f>ROUND((((SUM($BI$98:$BI$105)+SUM($BI$123:$BI$180))+SUM($BI$182:$BI$186))),2)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43</v>
      </c>
      <c r="E38" s="35"/>
      <c r="F38" s="35"/>
      <c r="G38" s="108" t="s">
        <v>44</v>
      </c>
      <c r="H38" s="36" t="s">
        <v>45</v>
      </c>
      <c r="I38" s="35"/>
      <c r="J38" s="35"/>
      <c r="K38" s="35"/>
      <c r="L38" s="206">
        <f>SUM($M$30:$M$36)</f>
        <v>0</v>
      </c>
      <c r="M38" s="205"/>
      <c r="N38" s="205"/>
      <c r="O38" s="205"/>
      <c r="P38" s="207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9" t="s">
        <v>110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9" t="str">
        <f>$F$6</f>
        <v>Novostavba rodinného domu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7" t="s">
        <v>107</v>
      </c>
      <c r="D79" s="24"/>
      <c r="E79" s="24"/>
      <c r="F79" s="209" t="str">
        <f>$F$7</f>
        <v>145 - 3 - Základy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19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21</v>
      </c>
      <c r="L81" s="24"/>
      <c r="M81" s="235" t="str">
        <f>IF($O$9="","",$O$9)</f>
        <v>12.09.2015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23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28</v>
      </c>
      <c r="L83" s="24"/>
      <c r="M83" s="194" t="str">
        <f>$E$18</f>
        <v> 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26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31</v>
      </c>
      <c r="L84" s="24"/>
      <c r="M84" s="194" t="str">
        <f>$E$21</f>
        <v> 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111</v>
      </c>
      <c r="D86" s="227"/>
      <c r="E86" s="227"/>
      <c r="F86" s="227"/>
      <c r="G86" s="227"/>
      <c r="H86" s="33"/>
      <c r="I86" s="33"/>
      <c r="J86" s="33"/>
      <c r="K86" s="33"/>
      <c r="L86" s="33"/>
      <c r="M86" s="33"/>
      <c r="N86" s="236" t="s">
        <v>112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$N$123</f>
        <v>0</v>
      </c>
      <c r="O88" s="208"/>
      <c r="P88" s="208"/>
      <c r="Q88" s="208"/>
      <c r="R88" s="25"/>
      <c r="T88" s="24"/>
      <c r="U88" s="24"/>
      <c r="AU88" s="6" t="s">
        <v>114</v>
      </c>
    </row>
    <row r="89" spans="2:21" s="76" customFormat="1" ht="25.5" customHeight="1">
      <c r="B89" s="112"/>
      <c r="C89" s="113"/>
      <c r="D89" s="113" t="s">
        <v>115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7">
        <f>$N$124</f>
        <v>0</v>
      </c>
      <c r="O89" s="238"/>
      <c r="P89" s="238"/>
      <c r="Q89" s="238"/>
      <c r="R89" s="114"/>
      <c r="T89" s="113"/>
      <c r="U89" s="113"/>
    </row>
    <row r="90" spans="2:21" s="115" customFormat="1" ht="21" customHeight="1">
      <c r="B90" s="116"/>
      <c r="C90" s="89"/>
      <c r="D90" s="89" t="s">
        <v>116</v>
      </c>
      <c r="E90" s="89"/>
      <c r="F90" s="89"/>
      <c r="G90" s="89"/>
      <c r="H90" s="89"/>
      <c r="I90" s="89"/>
      <c r="J90" s="89"/>
      <c r="K90" s="89"/>
      <c r="L90" s="89"/>
      <c r="M90" s="89"/>
      <c r="N90" s="222">
        <f>$N$125</f>
        <v>0</v>
      </c>
      <c r="O90" s="239"/>
      <c r="P90" s="239"/>
      <c r="Q90" s="239"/>
      <c r="R90" s="117"/>
      <c r="T90" s="89"/>
      <c r="U90" s="89"/>
    </row>
    <row r="91" spans="2:21" s="115" customFormat="1" ht="21" customHeight="1">
      <c r="B91" s="116"/>
      <c r="C91" s="89"/>
      <c r="D91" s="89" t="s">
        <v>232</v>
      </c>
      <c r="E91" s="89"/>
      <c r="F91" s="89"/>
      <c r="G91" s="89"/>
      <c r="H91" s="89"/>
      <c r="I91" s="89"/>
      <c r="J91" s="89"/>
      <c r="K91" s="89"/>
      <c r="L91" s="89"/>
      <c r="M91" s="89"/>
      <c r="N91" s="222">
        <f>$N$144</f>
        <v>0</v>
      </c>
      <c r="O91" s="239"/>
      <c r="P91" s="239"/>
      <c r="Q91" s="239"/>
      <c r="R91" s="117"/>
      <c r="T91" s="89"/>
      <c r="U91" s="89"/>
    </row>
    <row r="92" spans="2:21" s="115" customFormat="1" ht="21" customHeight="1">
      <c r="B92" s="116"/>
      <c r="C92" s="89"/>
      <c r="D92" s="89" t="s">
        <v>119</v>
      </c>
      <c r="E92" s="89"/>
      <c r="F92" s="89"/>
      <c r="G92" s="89"/>
      <c r="H92" s="89"/>
      <c r="I92" s="89"/>
      <c r="J92" s="89"/>
      <c r="K92" s="89"/>
      <c r="L92" s="89"/>
      <c r="M92" s="89"/>
      <c r="N92" s="222">
        <f>$N$172</f>
        <v>0</v>
      </c>
      <c r="O92" s="239"/>
      <c r="P92" s="239"/>
      <c r="Q92" s="239"/>
      <c r="R92" s="117"/>
      <c r="T92" s="89"/>
      <c r="U92" s="89"/>
    </row>
    <row r="93" spans="2:21" s="76" customFormat="1" ht="25.5" customHeight="1">
      <c r="B93" s="112"/>
      <c r="C93" s="113"/>
      <c r="D93" s="113" t="s">
        <v>233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7">
        <f>$N$174</f>
        <v>0</v>
      </c>
      <c r="O93" s="238"/>
      <c r="P93" s="238"/>
      <c r="Q93" s="238"/>
      <c r="R93" s="114"/>
      <c r="T93" s="113"/>
      <c r="U93" s="113"/>
    </row>
    <row r="94" spans="2:21" s="76" customFormat="1" ht="25.5" customHeight="1">
      <c r="B94" s="112"/>
      <c r="C94" s="113"/>
      <c r="D94" s="113" t="s">
        <v>234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7">
        <f>$N$177</f>
        <v>0</v>
      </c>
      <c r="O94" s="238"/>
      <c r="P94" s="238"/>
      <c r="Q94" s="238"/>
      <c r="R94" s="114"/>
      <c r="T94" s="113"/>
      <c r="U94" s="113"/>
    </row>
    <row r="95" spans="2:21" s="115" customFormat="1" ht="21" customHeight="1">
      <c r="B95" s="116"/>
      <c r="C95" s="89"/>
      <c r="D95" s="89" t="s">
        <v>235</v>
      </c>
      <c r="E95" s="89"/>
      <c r="F95" s="89"/>
      <c r="G95" s="89"/>
      <c r="H95" s="89"/>
      <c r="I95" s="89"/>
      <c r="J95" s="89"/>
      <c r="K95" s="89"/>
      <c r="L95" s="89"/>
      <c r="M95" s="89"/>
      <c r="N95" s="222">
        <f>$N$178</f>
        <v>0</v>
      </c>
      <c r="O95" s="239"/>
      <c r="P95" s="239"/>
      <c r="Q95" s="239"/>
      <c r="R95" s="117"/>
      <c r="T95" s="89"/>
      <c r="U95" s="89"/>
    </row>
    <row r="96" spans="2:21" s="76" customFormat="1" ht="22.5" customHeight="1">
      <c r="B96" s="112"/>
      <c r="C96" s="113"/>
      <c r="D96" s="113" t="s">
        <v>120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40">
        <f>$N$181</f>
        <v>0</v>
      </c>
      <c r="O96" s="238"/>
      <c r="P96" s="238"/>
      <c r="Q96" s="238"/>
      <c r="R96" s="114"/>
      <c r="T96" s="113"/>
      <c r="U96" s="113"/>
    </row>
    <row r="97" spans="2:21" s="6" customFormat="1" ht="22.5" customHeight="1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/>
      <c r="T97" s="24"/>
      <c r="U97" s="24"/>
    </row>
    <row r="98" spans="2:21" s="6" customFormat="1" ht="30" customHeight="1">
      <c r="B98" s="23"/>
      <c r="C98" s="71" t="s">
        <v>121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24">
        <f>ROUND($N$99+$N$100+$N$101+$N$102+$N$103+$N$104,2)</f>
        <v>0</v>
      </c>
      <c r="O98" s="208"/>
      <c r="P98" s="208"/>
      <c r="Q98" s="208"/>
      <c r="R98" s="25"/>
      <c r="T98" s="118"/>
      <c r="U98" s="119" t="s">
        <v>36</v>
      </c>
    </row>
    <row r="99" spans="2:62" s="6" customFormat="1" ht="18.75" customHeight="1">
      <c r="B99" s="23"/>
      <c r="C99" s="24"/>
      <c r="D99" s="223" t="s">
        <v>122</v>
      </c>
      <c r="E99" s="208"/>
      <c r="F99" s="208"/>
      <c r="G99" s="208"/>
      <c r="H99" s="208"/>
      <c r="I99" s="24"/>
      <c r="J99" s="24"/>
      <c r="K99" s="24"/>
      <c r="L99" s="24"/>
      <c r="M99" s="24"/>
      <c r="N99" s="221">
        <f>ROUND($N$88*$T$99,2)</f>
        <v>0</v>
      </c>
      <c r="O99" s="208"/>
      <c r="P99" s="208"/>
      <c r="Q99" s="208"/>
      <c r="R99" s="25"/>
      <c r="T99" s="120"/>
      <c r="U99" s="121" t="s">
        <v>39</v>
      </c>
      <c r="AY99" s="6" t="s">
        <v>123</v>
      </c>
      <c r="BE99" s="93">
        <f>IF($U$99="základná",$N$99,0)</f>
        <v>0</v>
      </c>
      <c r="BF99" s="93">
        <f>IF($U$99="znížená",$N$99,0)</f>
        <v>0</v>
      </c>
      <c r="BG99" s="93">
        <f>IF($U$99="zákl. prenesená",$N$99,0)</f>
        <v>0</v>
      </c>
      <c r="BH99" s="93">
        <f>IF($U$99="zníž. prenesená",$N$99,0)</f>
        <v>0</v>
      </c>
      <c r="BI99" s="93">
        <f>IF($U$99="nulová",$N$99,0)</f>
        <v>0</v>
      </c>
      <c r="BJ99" s="6" t="s">
        <v>124</v>
      </c>
    </row>
    <row r="100" spans="2:62" s="6" customFormat="1" ht="18.75" customHeight="1">
      <c r="B100" s="23"/>
      <c r="C100" s="24"/>
      <c r="D100" s="223" t="s">
        <v>125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0"/>
      <c r="U100" s="121" t="s">
        <v>39</v>
      </c>
      <c r="AY100" s="6" t="s">
        <v>123</v>
      </c>
      <c r="BE100" s="93">
        <f>IF($U$100="základná",$N$100,0)</f>
        <v>0</v>
      </c>
      <c r="BF100" s="93">
        <f>IF($U$100="znížená",$N$100,0)</f>
        <v>0</v>
      </c>
      <c r="BG100" s="93">
        <f>IF($U$100="zákl. prenesená",$N$100,0)</f>
        <v>0</v>
      </c>
      <c r="BH100" s="93">
        <f>IF($U$100="zníž. prenesená",$N$100,0)</f>
        <v>0</v>
      </c>
      <c r="BI100" s="93">
        <f>IF($U$100="nulová",$N$100,0)</f>
        <v>0</v>
      </c>
      <c r="BJ100" s="6" t="s">
        <v>124</v>
      </c>
    </row>
    <row r="101" spans="2:62" s="6" customFormat="1" ht="18.75" customHeight="1">
      <c r="B101" s="23"/>
      <c r="C101" s="24"/>
      <c r="D101" s="223" t="s">
        <v>126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0"/>
      <c r="U101" s="121" t="s">
        <v>39</v>
      </c>
      <c r="AY101" s="6" t="s">
        <v>123</v>
      </c>
      <c r="BE101" s="93">
        <f>IF($U$101="základná",$N$101,0)</f>
        <v>0</v>
      </c>
      <c r="BF101" s="93">
        <f>IF($U$101="znížená",$N$101,0)</f>
        <v>0</v>
      </c>
      <c r="BG101" s="93">
        <f>IF($U$101="zákl. prenesená",$N$101,0)</f>
        <v>0</v>
      </c>
      <c r="BH101" s="93">
        <f>IF($U$101="zníž. prenesená",$N$101,0)</f>
        <v>0</v>
      </c>
      <c r="BI101" s="93">
        <f>IF($U$101="nulová",$N$101,0)</f>
        <v>0</v>
      </c>
      <c r="BJ101" s="6" t="s">
        <v>124</v>
      </c>
    </row>
    <row r="102" spans="2:62" s="6" customFormat="1" ht="18.75" customHeight="1">
      <c r="B102" s="23"/>
      <c r="C102" s="24"/>
      <c r="D102" s="223" t="s">
        <v>127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0"/>
      <c r="U102" s="121" t="s">
        <v>39</v>
      </c>
      <c r="AY102" s="6" t="s">
        <v>123</v>
      </c>
      <c r="BE102" s="93">
        <f>IF($U$102="základná",$N$102,0)</f>
        <v>0</v>
      </c>
      <c r="BF102" s="93">
        <f>IF($U$102="znížená",$N$102,0)</f>
        <v>0</v>
      </c>
      <c r="BG102" s="93">
        <f>IF($U$102="zákl. prenesená",$N$102,0)</f>
        <v>0</v>
      </c>
      <c r="BH102" s="93">
        <f>IF($U$102="zníž. prenesená",$N$102,0)</f>
        <v>0</v>
      </c>
      <c r="BI102" s="93">
        <f>IF($U$102="nulová",$N$102,0)</f>
        <v>0</v>
      </c>
      <c r="BJ102" s="6" t="s">
        <v>124</v>
      </c>
    </row>
    <row r="103" spans="2:62" s="6" customFormat="1" ht="18.75" customHeight="1">
      <c r="B103" s="23"/>
      <c r="C103" s="24"/>
      <c r="D103" s="223" t="s">
        <v>128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0"/>
      <c r="U103" s="121" t="s">
        <v>39</v>
      </c>
      <c r="AY103" s="6" t="s">
        <v>123</v>
      </c>
      <c r="BE103" s="93">
        <f>IF($U$103="základná",$N$103,0)</f>
        <v>0</v>
      </c>
      <c r="BF103" s="93">
        <f>IF($U$103="znížená",$N$103,0)</f>
        <v>0</v>
      </c>
      <c r="BG103" s="93">
        <f>IF($U$103="zákl. prenesená",$N$103,0)</f>
        <v>0</v>
      </c>
      <c r="BH103" s="93">
        <f>IF($U$103="zníž. prenesená",$N$103,0)</f>
        <v>0</v>
      </c>
      <c r="BI103" s="93">
        <f>IF($U$103="nulová",$N$103,0)</f>
        <v>0</v>
      </c>
      <c r="BJ103" s="6" t="s">
        <v>124</v>
      </c>
    </row>
    <row r="104" spans="2:62" s="6" customFormat="1" ht="18.75" customHeight="1">
      <c r="B104" s="23"/>
      <c r="C104" s="24"/>
      <c r="D104" s="89" t="s">
        <v>129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2"/>
      <c r="U104" s="123" t="s">
        <v>39</v>
      </c>
      <c r="AY104" s="6" t="s">
        <v>130</v>
      </c>
      <c r="BE104" s="93">
        <f>IF($U$104="základná",$N$104,0)</f>
        <v>0</v>
      </c>
      <c r="BF104" s="93">
        <f>IF($U$104="znížená",$N$104,0)</f>
        <v>0</v>
      </c>
      <c r="BG104" s="93">
        <f>IF($U$104="zákl. prenesená",$N$104,0)</f>
        <v>0</v>
      </c>
      <c r="BH104" s="93">
        <f>IF($U$104="zníž. prenesená",$N$104,0)</f>
        <v>0</v>
      </c>
      <c r="BI104" s="93">
        <f>IF($U$104="nulová",$N$104,0)</f>
        <v>0</v>
      </c>
      <c r="BJ104" s="6" t="s">
        <v>124</v>
      </c>
    </row>
    <row r="105" spans="2:21" s="6" customFormat="1" ht="14.2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  <c r="T105" s="24"/>
      <c r="U105" s="24"/>
    </row>
    <row r="106" spans="2:21" s="6" customFormat="1" ht="30" customHeight="1">
      <c r="B106" s="23"/>
      <c r="C106" s="100" t="s">
        <v>104</v>
      </c>
      <c r="D106" s="33"/>
      <c r="E106" s="33"/>
      <c r="F106" s="33"/>
      <c r="G106" s="33"/>
      <c r="H106" s="33"/>
      <c r="I106" s="33"/>
      <c r="J106" s="33"/>
      <c r="K106" s="33"/>
      <c r="L106" s="226">
        <f>ROUND(SUM($N$88+$N$98),2)</f>
        <v>0</v>
      </c>
      <c r="M106" s="227"/>
      <c r="N106" s="227"/>
      <c r="O106" s="227"/>
      <c r="P106" s="227"/>
      <c r="Q106" s="227"/>
      <c r="R106" s="25"/>
      <c r="T106" s="24"/>
      <c r="U106" s="24"/>
    </row>
    <row r="107" spans="2:21" s="6" customFormat="1" ht="7.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/>
      <c r="T107" s="24"/>
      <c r="U107" s="24"/>
    </row>
    <row r="111" spans="2:18" s="6" customFormat="1" ht="7.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</row>
    <row r="112" spans="2:18" s="6" customFormat="1" ht="37.5" customHeight="1">
      <c r="B112" s="23"/>
      <c r="C112" s="189" t="s">
        <v>131</v>
      </c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5"/>
    </row>
    <row r="113" spans="2:18" s="6" customFormat="1" ht="7.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6" customFormat="1" ht="30.75" customHeight="1">
      <c r="B114" s="23"/>
      <c r="C114" s="18" t="s">
        <v>15</v>
      </c>
      <c r="D114" s="24"/>
      <c r="E114" s="24"/>
      <c r="F114" s="229" t="str">
        <f>$F$6</f>
        <v>Novostavba rodinného domu</v>
      </c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4"/>
      <c r="R114" s="25"/>
    </row>
    <row r="115" spans="2:18" s="6" customFormat="1" ht="37.5" customHeight="1">
      <c r="B115" s="23"/>
      <c r="C115" s="57" t="s">
        <v>107</v>
      </c>
      <c r="D115" s="24"/>
      <c r="E115" s="24"/>
      <c r="F115" s="209" t="str">
        <f>$F$7</f>
        <v>145 - 3 - Základy</v>
      </c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8.75" customHeight="1">
      <c r="B117" s="23"/>
      <c r="C117" s="18" t="s">
        <v>19</v>
      </c>
      <c r="D117" s="24"/>
      <c r="E117" s="24"/>
      <c r="F117" s="16" t="str">
        <f>$F$9</f>
        <v> </v>
      </c>
      <c r="G117" s="24"/>
      <c r="H117" s="24"/>
      <c r="I117" s="24"/>
      <c r="J117" s="24"/>
      <c r="K117" s="18" t="s">
        <v>21</v>
      </c>
      <c r="L117" s="24"/>
      <c r="M117" s="235" t="str">
        <f>IF($O$9="","",$O$9)</f>
        <v>12.09.2015</v>
      </c>
      <c r="N117" s="208"/>
      <c r="O117" s="208"/>
      <c r="P117" s="208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5.75" customHeight="1">
      <c r="B119" s="23"/>
      <c r="C119" s="18" t="s">
        <v>23</v>
      </c>
      <c r="D119" s="24"/>
      <c r="E119" s="24"/>
      <c r="F119" s="16" t="str">
        <f>$E$12</f>
        <v> </v>
      </c>
      <c r="G119" s="24"/>
      <c r="H119" s="24"/>
      <c r="I119" s="24"/>
      <c r="J119" s="24"/>
      <c r="K119" s="18" t="s">
        <v>28</v>
      </c>
      <c r="L119" s="24"/>
      <c r="M119" s="194" t="str">
        <f>$E$18</f>
        <v> </v>
      </c>
      <c r="N119" s="208"/>
      <c r="O119" s="208"/>
      <c r="P119" s="208"/>
      <c r="Q119" s="208"/>
      <c r="R119" s="25"/>
    </row>
    <row r="120" spans="2:18" s="6" customFormat="1" ht="15" customHeight="1">
      <c r="B120" s="23"/>
      <c r="C120" s="18" t="s">
        <v>26</v>
      </c>
      <c r="D120" s="24"/>
      <c r="E120" s="24"/>
      <c r="F120" s="16" t="str">
        <f>IF($E$15="","",$E$15)</f>
        <v>Vyplň údaj</v>
      </c>
      <c r="G120" s="24"/>
      <c r="H120" s="24"/>
      <c r="I120" s="24"/>
      <c r="J120" s="24"/>
      <c r="K120" s="18" t="s">
        <v>31</v>
      </c>
      <c r="L120" s="24"/>
      <c r="M120" s="194" t="str">
        <f>$E$21</f>
        <v> </v>
      </c>
      <c r="N120" s="208"/>
      <c r="O120" s="208"/>
      <c r="P120" s="208"/>
      <c r="Q120" s="208"/>
      <c r="R120" s="25"/>
    </row>
    <row r="121" spans="2:18" s="6" customFormat="1" ht="11.2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27" s="124" customFormat="1" ht="30" customHeight="1">
      <c r="B122" s="125"/>
      <c r="C122" s="126" t="s">
        <v>132</v>
      </c>
      <c r="D122" s="127" t="s">
        <v>133</v>
      </c>
      <c r="E122" s="127" t="s">
        <v>54</v>
      </c>
      <c r="F122" s="241" t="s">
        <v>134</v>
      </c>
      <c r="G122" s="242"/>
      <c r="H122" s="242"/>
      <c r="I122" s="242"/>
      <c r="J122" s="127" t="s">
        <v>135</v>
      </c>
      <c r="K122" s="127" t="s">
        <v>136</v>
      </c>
      <c r="L122" s="241" t="s">
        <v>137</v>
      </c>
      <c r="M122" s="242"/>
      <c r="N122" s="241" t="s">
        <v>138</v>
      </c>
      <c r="O122" s="242"/>
      <c r="P122" s="242"/>
      <c r="Q122" s="243"/>
      <c r="R122" s="128"/>
      <c r="T122" s="66" t="s">
        <v>139</v>
      </c>
      <c r="U122" s="67" t="s">
        <v>36</v>
      </c>
      <c r="V122" s="67" t="s">
        <v>140</v>
      </c>
      <c r="W122" s="67" t="s">
        <v>141</v>
      </c>
      <c r="X122" s="67" t="s">
        <v>142</v>
      </c>
      <c r="Y122" s="67" t="s">
        <v>143</v>
      </c>
      <c r="Z122" s="67" t="s">
        <v>144</v>
      </c>
      <c r="AA122" s="68" t="s">
        <v>145</v>
      </c>
    </row>
    <row r="123" spans="2:63" s="6" customFormat="1" ht="30" customHeight="1">
      <c r="B123" s="23"/>
      <c r="C123" s="71" t="s">
        <v>109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8">
        <f>$BK$123</f>
        <v>0</v>
      </c>
      <c r="O123" s="208"/>
      <c r="P123" s="208"/>
      <c r="Q123" s="208"/>
      <c r="R123" s="25"/>
      <c r="T123" s="70"/>
      <c r="U123" s="38"/>
      <c r="V123" s="38"/>
      <c r="W123" s="129">
        <f>$W$124+$W$174+$W$177+$W$181</f>
        <v>0</v>
      </c>
      <c r="X123" s="38"/>
      <c r="Y123" s="129">
        <f>$Y$124+$Y$174+$Y$177+$Y$181</f>
        <v>154.31804175</v>
      </c>
      <c r="Z123" s="38"/>
      <c r="AA123" s="130">
        <f>$AA$124+$AA$174+$AA$177+$AA$181</f>
        <v>0</v>
      </c>
      <c r="AT123" s="6" t="s">
        <v>71</v>
      </c>
      <c r="AU123" s="6" t="s">
        <v>114</v>
      </c>
      <c r="BK123" s="131">
        <f>$BK$124+$BK$174+$BK$177+$BK$181</f>
        <v>0</v>
      </c>
    </row>
    <row r="124" spans="2:63" s="132" customFormat="1" ht="37.5" customHeight="1">
      <c r="B124" s="133"/>
      <c r="C124" s="134"/>
      <c r="D124" s="135" t="s">
        <v>115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240">
        <f>$BK$124</f>
        <v>0</v>
      </c>
      <c r="O124" s="259"/>
      <c r="P124" s="259"/>
      <c r="Q124" s="259"/>
      <c r="R124" s="136"/>
      <c r="T124" s="137"/>
      <c r="U124" s="134"/>
      <c r="V124" s="134"/>
      <c r="W124" s="138">
        <f>$W$125+$W$144+$W$172</f>
        <v>0</v>
      </c>
      <c r="X124" s="134"/>
      <c r="Y124" s="138">
        <f>$Y$125+$Y$144+$Y$172</f>
        <v>154.29844175</v>
      </c>
      <c r="Z124" s="134"/>
      <c r="AA124" s="139">
        <f>$AA$125+$AA$144+$AA$172</f>
        <v>0</v>
      </c>
      <c r="AR124" s="140" t="s">
        <v>79</v>
      </c>
      <c r="AT124" s="140" t="s">
        <v>71</v>
      </c>
      <c r="AU124" s="140" t="s">
        <v>72</v>
      </c>
      <c r="AY124" s="140" t="s">
        <v>146</v>
      </c>
      <c r="BK124" s="141">
        <f>$BK$125+$BK$144+$BK$172</f>
        <v>0</v>
      </c>
    </row>
    <row r="125" spans="2:63" s="132" customFormat="1" ht="21" customHeight="1">
      <c r="B125" s="133"/>
      <c r="C125" s="134"/>
      <c r="D125" s="142" t="s">
        <v>116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260">
        <f>$BK$125</f>
        <v>0</v>
      </c>
      <c r="O125" s="259"/>
      <c r="P125" s="259"/>
      <c r="Q125" s="259"/>
      <c r="R125" s="136"/>
      <c r="T125" s="137"/>
      <c r="U125" s="134"/>
      <c r="V125" s="134"/>
      <c r="W125" s="138">
        <f>SUM($W$126:$W$143)</f>
        <v>0</v>
      </c>
      <c r="X125" s="134"/>
      <c r="Y125" s="138">
        <f>SUM($Y$126:$Y$143)</f>
        <v>0</v>
      </c>
      <c r="Z125" s="134"/>
      <c r="AA125" s="139">
        <f>SUM($AA$126:$AA$143)</f>
        <v>0</v>
      </c>
      <c r="AR125" s="140" t="s">
        <v>79</v>
      </c>
      <c r="AT125" s="140" t="s">
        <v>71</v>
      </c>
      <c r="AU125" s="140" t="s">
        <v>79</v>
      </c>
      <c r="AY125" s="140" t="s">
        <v>146</v>
      </c>
      <c r="BK125" s="141">
        <f>SUM($BK$126:$BK$143)</f>
        <v>0</v>
      </c>
    </row>
    <row r="126" spans="2:65" s="6" customFormat="1" ht="39" customHeight="1">
      <c r="B126" s="23"/>
      <c r="C126" s="143" t="s">
        <v>79</v>
      </c>
      <c r="D126" s="143" t="s">
        <v>147</v>
      </c>
      <c r="E126" s="144" t="s">
        <v>236</v>
      </c>
      <c r="F126" s="244" t="s">
        <v>237</v>
      </c>
      <c r="G126" s="245"/>
      <c r="H126" s="245"/>
      <c r="I126" s="245"/>
      <c r="J126" s="145" t="s">
        <v>150</v>
      </c>
      <c r="K126" s="146">
        <v>36</v>
      </c>
      <c r="L126" s="246">
        <v>0</v>
      </c>
      <c r="M126" s="245"/>
      <c r="N126" s="247">
        <f>ROUND($L$126*$K$126,3)</f>
        <v>0</v>
      </c>
      <c r="O126" s="245"/>
      <c r="P126" s="245"/>
      <c r="Q126" s="245"/>
      <c r="R126" s="25"/>
      <c r="T126" s="148"/>
      <c r="U126" s="31" t="s">
        <v>39</v>
      </c>
      <c r="V126" s="24"/>
      <c r="W126" s="149">
        <f>$V$126*$K$126</f>
        <v>0</v>
      </c>
      <c r="X126" s="149">
        <v>0</v>
      </c>
      <c r="Y126" s="149">
        <f>$X$126*$K$126</f>
        <v>0</v>
      </c>
      <c r="Z126" s="149">
        <v>0</v>
      </c>
      <c r="AA126" s="150">
        <f>$Z$126*$K$126</f>
        <v>0</v>
      </c>
      <c r="AR126" s="6" t="s">
        <v>151</v>
      </c>
      <c r="AT126" s="6" t="s">
        <v>147</v>
      </c>
      <c r="AU126" s="6" t="s">
        <v>124</v>
      </c>
      <c r="AY126" s="6" t="s">
        <v>146</v>
      </c>
      <c r="BE126" s="93">
        <f>IF($U$126="základná",$N$126,0)</f>
        <v>0</v>
      </c>
      <c r="BF126" s="93">
        <f>IF($U$126="znížená",$N$126,0)</f>
        <v>0</v>
      </c>
      <c r="BG126" s="93">
        <f>IF($U$126="zákl. prenesená",$N$126,0)</f>
        <v>0</v>
      </c>
      <c r="BH126" s="93">
        <f>IF($U$126="zníž. prenesená",$N$126,0)</f>
        <v>0</v>
      </c>
      <c r="BI126" s="93">
        <f>IF($U$126="nulová",$N$126,0)</f>
        <v>0</v>
      </c>
      <c r="BJ126" s="6" t="s">
        <v>124</v>
      </c>
      <c r="BK126" s="151">
        <f>ROUND($L$126*$K$126,3)</f>
        <v>0</v>
      </c>
      <c r="BL126" s="6" t="s">
        <v>151</v>
      </c>
      <c r="BM126" s="6" t="s">
        <v>238</v>
      </c>
    </row>
    <row r="127" spans="2:65" s="6" customFormat="1" ht="15.75" customHeight="1">
      <c r="B127" s="23"/>
      <c r="C127" s="143" t="s">
        <v>124</v>
      </c>
      <c r="D127" s="143" t="s">
        <v>147</v>
      </c>
      <c r="E127" s="144" t="s">
        <v>239</v>
      </c>
      <c r="F127" s="244" t="s">
        <v>240</v>
      </c>
      <c r="G127" s="245"/>
      <c r="H127" s="245"/>
      <c r="I127" s="245"/>
      <c r="J127" s="145" t="s">
        <v>150</v>
      </c>
      <c r="K127" s="146">
        <v>0.886</v>
      </c>
      <c r="L127" s="246">
        <v>0</v>
      </c>
      <c r="M127" s="245"/>
      <c r="N127" s="247">
        <f>ROUND($L$127*$K$127,3)</f>
        <v>0</v>
      </c>
      <c r="O127" s="245"/>
      <c r="P127" s="245"/>
      <c r="Q127" s="245"/>
      <c r="R127" s="25"/>
      <c r="T127" s="148"/>
      <c r="U127" s="31" t="s">
        <v>39</v>
      </c>
      <c r="V127" s="24"/>
      <c r="W127" s="149">
        <f>$V$127*$K$127</f>
        <v>0</v>
      </c>
      <c r="X127" s="149">
        <v>0</v>
      </c>
      <c r="Y127" s="149">
        <f>$X$127*$K$127</f>
        <v>0</v>
      </c>
      <c r="Z127" s="149">
        <v>0</v>
      </c>
      <c r="AA127" s="150">
        <f>$Z$127*$K$127</f>
        <v>0</v>
      </c>
      <c r="AR127" s="6" t="s">
        <v>151</v>
      </c>
      <c r="AT127" s="6" t="s">
        <v>147</v>
      </c>
      <c r="AU127" s="6" t="s">
        <v>124</v>
      </c>
      <c r="AY127" s="6" t="s">
        <v>146</v>
      </c>
      <c r="BE127" s="93">
        <f>IF($U$127="základná",$N$127,0)</f>
        <v>0</v>
      </c>
      <c r="BF127" s="93">
        <f>IF($U$127="znížená",$N$127,0)</f>
        <v>0</v>
      </c>
      <c r="BG127" s="93">
        <f>IF($U$127="zákl. prenesená",$N$127,0)</f>
        <v>0</v>
      </c>
      <c r="BH127" s="93">
        <f>IF($U$127="zníž. prenesená",$N$127,0)</f>
        <v>0</v>
      </c>
      <c r="BI127" s="93">
        <f>IF($U$127="nulová",$N$127,0)</f>
        <v>0</v>
      </c>
      <c r="BJ127" s="6" t="s">
        <v>124</v>
      </c>
      <c r="BK127" s="151">
        <f>ROUND($L$127*$K$127,3)</f>
        <v>0</v>
      </c>
      <c r="BL127" s="6" t="s">
        <v>151</v>
      </c>
      <c r="BM127" s="6" t="s">
        <v>241</v>
      </c>
    </row>
    <row r="128" spans="2:51" s="6" customFormat="1" ht="18.75" customHeight="1">
      <c r="B128" s="152"/>
      <c r="C128" s="153"/>
      <c r="D128" s="153"/>
      <c r="E128" s="153"/>
      <c r="F128" s="248" t="s">
        <v>242</v>
      </c>
      <c r="G128" s="249"/>
      <c r="H128" s="249"/>
      <c r="I128" s="249"/>
      <c r="J128" s="153"/>
      <c r="K128" s="153"/>
      <c r="L128" s="153"/>
      <c r="M128" s="153"/>
      <c r="N128" s="153"/>
      <c r="O128" s="153"/>
      <c r="P128" s="153"/>
      <c r="Q128" s="153"/>
      <c r="R128" s="154"/>
      <c r="T128" s="155"/>
      <c r="U128" s="153"/>
      <c r="V128" s="153"/>
      <c r="W128" s="153"/>
      <c r="X128" s="153"/>
      <c r="Y128" s="153"/>
      <c r="Z128" s="153"/>
      <c r="AA128" s="156"/>
      <c r="AT128" s="157" t="s">
        <v>154</v>
      </c>
      <c r="AU128" s="157" t="s">
        <v>124</v>
      </c>
      <c r="AV128" s="157" t="s">
        <v>79</v>
      </c>
      <c r="AW128" s="157" t="s">
        <v>114</v>
      </c>
      <c r="AX128" s="157" t="s">
        <v>72</v>
      </c>
      <c r="AY128" s="157" t="s">
        <v>146</v>
      </c>
    </row>
    <row r="129" spans="2:51" s="6" customFormat="1" ht="18.75" customHeight="1">
      <c r="B129" s="158"/>
      <c r="C129" s="159"/>
      <c r="D129" s="159"/>
      <c r="E129" s="159"/>
      <c r="F129" s="250" t="s">
        <v>243</v>
      </c>
      <c r="G129" s="251"/>
      <c r="H129" s="251"/>
      <c r="I129" s="251"/>
      <c r="J129" s="159"/>
      <c r="K129" s="160">
        <v>0.886</v>
      </c>
      <c r="L129" s="159"/>
      <c r="M129" s="159"/>
      <c r="N129" s="159"/>
      <c r="O129" s="159"/>
      <c r="P129" s="159"/>
      <c r="Q129" s="159"/>
      <c r="R129" s="161"/>
      <c r="T129" s="162"/>
      <c r="U129" s="159"/>
      <c r="V129" s="159"/>
      <c r="W129" s="159"/>
      <c r="X129" s="159"/>
      <c r="Y129" s="159"/>
      <c r="Z129" s="159"/>
      <c r="AA129" s="163"/>
      <c r="AT129" s="164" t="s">
        <v>154</v>
      </c>
      <c r="AU129" s="164" t="s">
        <v>124</v>
      </c>
      <c r="AV129" s="164" t="s">
        <v>124</v>
      </c>
      <c r="AW129" s="164" t="s">
        <v>114</v>
      </c>
      <c r="AX129" s="164" t="s">
        <v>79</v>
      </c>
      <c r="AY129" s="164" t="s">
        <v>146</v>
      </c>
    </row>
    <row r="130" spans="2:65" s="6" customFormat="1" ht="27" customHeight="1">
      <c r="B130" s="23"/>
      <c r="C130" s="143" t="s">
        <v>159</v>
      </c>
      <c r="D130" s="143" t="s">
        <v>147</v>
      </c>
      <c r="E130" s="144" t="s">
        <v>244</v>
      </c>
      <c r="F130" s="244" t="s">
        <v>245</v>
      </c>
      <c r="G130" s="245"/>
      <c r="H130" s="245"/>
      <c r="I130" s="245"/>
      <c r="J130" s="145" t="s">
        <v>150</v>
      </c>
      <c r="K130" s="146">
        <v>0.886</v>
      </c>
      <c r="L130" s="246">
        <v>0</v>
      </c>
      <c r="M130" s="245"/>
      <c r="N130" s="247">
        <f>ROUND($L$130*$K$130,3)</f>
        <v>0</v>
      </c>
      <c r="O130" s="245"/>
      <c r="P130" s="245"/>
      <c r="Q130" s="245"/>
      <c r="R130" s="25"/>
      <c r="T130" s="148"/>
      <c r="U130" s="31" t="s">
        <v>39</v>
      </c>
      <c r="V130" s="24"/>
      <c r="W130" s="149">
        <f>$V$130*$K$130</f>
        <v>0</v>
      </c>
      <c r="X130" s="149">
        <v>0</v>
      </c>
      <c r="Y130" s="149">
        <f>$X$130*$K$130</f>
        <v>0</v>
      </c>
      <c r="Z130" s="149">
        <v>0</v>
      </c>
      <c r="AA130" s="150">
        <f>$Z$130*$K$130</f>
        <v>0</v>
      </c>
      <c r="AR130" s="6" t="s">
        <v>151</v>
      </c>
      <c r="AT130" s="6" t="s">
        <v>147</v>
      </c>
      <c r="AU130" s="6" t="s">
        <v>124</v>
      </c>
      <c r="AY130" s="6" t="s">
        <v>146</v>
      </c>
      <c r="BE130" s="93">
        <f>IF($U$130="základná",$N$130,0)</f>
        <v>0</v>
      </c>
      <c r="BF130" s="93">
        <f>IF($U$130="znížená",$N$130,0)</f>
        <v>0</v>
      </c>
      <c r="BG130" s="93">
        <f>IF($U$130="zákl. prenesená",$N$130,0)</f>
        <v>0</v>
      </c>
      <c r="BH130" s="93">
        <f>IF($U$130="zníž. prenesená",$N$130,0)</f>
        <v>0</v>
      </c>
      <c r="BI130" s="93">
        <f>IF($U$130="nulová",$N$130,0)</f>
        <v>0</v>
      </c>
      <c r="BJ130" s="6" t="s">
        <v>124</v>
      </c>
      <c r="BK130" s="151">
        <f>ROUND($L$130*$K$130,3)</f>
        <v>0</v>
      </c>
      <c r="BL130" s="6" t="s">
        <v>151</v>
      </c>
      <c r="BM130" s="6" t="s">
        <v>246</v>
      </c>
    </row>
    <row r="131" spans="2:65" s="6" customFormat="1" ht="15.75" customHeight="1">
      <c r="B131" s="23"/>
      <c r="C131" s="143" t="s">
        <v>151</v>
      </c>
      <c r="D131" s="143" t="s">
        <v>147</v>
      </c>
      <c r="E131" s="144" t="s">
        <v>160</v>
      </c>
      <c r="F131" s="244" t="s">
        <v>161</v>
      </c>
      <c r="G131" s="245"/>
      <c r="H131" s="245"/>
      <c r="I131" s="245"/>
      <c r="J131" s="145" t="s">
        <v>150</v>
      </c>
      <c r="K131" s="146">
        <v>58.65</v>
      </c>
      <c r="L131" s="246">
        <v>0</v>
      </c>
      <c r="M131" s="245"/>
      <c r="N131" s="247">
        <f>ROUND($L$131*$K$131,3)</f>
        <v>0</v>
      </c>
      <c r="O131" s="245"/>
      <c r="P131" s="245"/>
      <c r="Q131" s="245"/>
      <c r="R131" s="25"/>
      <c r="T131" s="148"/>
      <c r="U131" s="31" t="s">
        <v>39</v>
      </c>
      <c r="V131" s="24"/>
      <c r="W131" s="149">
        <f>$V$131*$K$131</f>
        <v>0</v>
      </c>
      <c r="X131" s="149">
        <v>0</v>
      </c>
      <c r="Y131" s="149">
        <f>$X$131*$K$131</f>
        <v>0</v>
      </c>
      <c r="Z131" s="149">
        <v>0</v>
      </c>
      <c r="AA131" s="150">
        <f>$Z$131*$K$131</f>
        <v>0</v>
      </c>
      <c r="AR131" s="6" t="s">
        <v>151</v>
      </c>
      <c r="AT131" s="6" t="s">
        <v>147</v>
      </c>
      <c r="AU131" s="6" t="s">
        <v>124</v>
      </c>
      <c r="AY131" s="6" t="s">
        <v>146</v>
      </c>
      <c r="BE131" s="93">
        <f>IF($U$131="základná",$N$131,0)</f>
        <v>0</v>
      </c>
      <c r="BF131" s="93">
        <f>IF($U$131="znížená",$N$131,0)</f>
        <v>0</v>
      </c>
      <c r="BG131" s="93">
        <f>IF($U$131="zákl. prenesená",$N$131,0)</f>
        <v>0</v>
      </c>
      <c r="BH131" s="93">
        <f>IF($U$131="zníž. prenesená",$N$131,0)</f>
        <v>0</v>
      </c>
      <c r="BI131" s="93">
        <f>IF($U$131="nulová",$N$131,0)</f>
        <v>0</v>
      </c>
      <c r="BJ131" s="6" t="s">
        <v>124</v>
      </c>
      <c r="BK131" s="151">
        <f>ROUND($L$131*$K$131,3)</f>
        <v>0</v>
      </c>
      <c r="BL131" s="6" t="s">
        <v>151</v>
      </c>
      <c r="BM131" s="6" t="s">
        <v>247</v>
      </c>
    </row>
    <row r="132" spans="2:51" s="6" customFormat="1" ht="18.75" customHeight="1">
      <c r="B132" s="152"/>
      <c r="C132" s="153"/>
      <c r="D132" s="153"/>
      <c r="E132" s="153"/>
      <c r="F132" s="248" t="s">
        <v>248</v>
      </c>
      <c r="G132" s="249"/>
      <c r="H132" s="249"/>
      <c r="I132" s="249"/>
      <c r="J132" s="153"/>
      <c r="K132" s="153"/>
      <c r="L132" s="153"/>
      <c r="M132" s="153"/>
      <c r="N132" s="153"/>
      <c r="O132" s="153"/>
      <c r="P132" s="153"/>
      <c r="Q132" s="153"/>
      <c r="R132" s="154"/>
      <c r="T132" s="155"/>
      <c r="U132" s="153"/>
      <c r="V132" s="153"/>
      <c r="W132" s="153"/>
      <c r="X132" s="153"/>
      <c r="Y132" s="153"/>
      <c r="Z132" s="153"/>
      <c r="AA132" s="156"/>
      <c r="AT132" s="157" t="s">
        <v>154</v>
      </c>
      <c r="AU132" s="157" t="s">
        <v>124</v>
      </c>
      <c r="AV132" s="157" t="s">
        <v>79</v>
      </c>
      <c r="AW132" s="157" t="s">
        <v>114</v>
      </c>
      <c r="AX132" s="157" t="s">
        <v>72</v>
      </c>
      <c r="AY132" s="157" t="s">
        <v>146</v>
      </c>
    </row>
    <row r="133" spans="2:51" s="6" customFormat="1" ht="32.25" customHeight="1">
      <c r="B133" s="158"/>
      <c r="C133" s="159"/>
      <c r="D133" s="159"/>
      <c r="E133" s="159"/>
      <c r="F133" s="250" t="s">
        <v>249</v>
      </c>
      <c r="G133" s="251"/>
      <c r="H133" s="251"/>
      <c r="I133" s="251"/>
      <c r="J133" s="159"/>
      <c r="K133" s="160">
        <v>26.265</v>
      </c>
      <c r="L133" s="159"/>
      <c r="M133" s="159"/>
      <c r="N133" s="159"/>
      <c r="O133" s="159"/>
      <c r="P133" s="159"/>
      <c r="Q133" s="159"/>
      <c r="R133" s="161"/>
      <c r="T133" s="162"/>
      <c r="U133" s="159"/>
      <c r="V133" s="159"/>
      <c r="W133" s="159"/>
      <c r="X133" s="159"/>
      <c r="Y133" s="159"/>
      <c r="Z133" s="159"/>
      <c r="AA133" s="163"/>
      <c r="AT133" s="164" t="s">
        <v>154</v>
      </c>
      <c r="AU133" s="164" t="s">
        <v>124</v>
      </c>
      <c r="AV133" s="164" t="s">
        <v>124</v>
      </c>
      <c r="AW133" s="164" t="s">
        <v>114</v>
      </c>
      <c r="AX133" s="164" t="s">
        <v>72</v>
      </c>
      <c r="AY133" s="164" t="s">
        <v>146</v>
      </c>
    </row>
    <row r="134" spans="2:51" s="6" customFormat="1" ht="18.75" customHeight="1">
      <c r="B134" s="152"/>
      <c r="C134" s="153"/>
      <c r="D134" s="153"/>
      <c r="E134" s="153"/>
      <c r="F134" s="248" t="s">
        <v>250</v>
      </c>
      <c r="G134" s="249"/>
      <c r="H134" s="249"/>
      <c r="I134" s="249"/>
      <c r="J134" s="153"/>
      <c r="K134" s="153"/>
      <c r="L134" s="153"/>
      <c r="M134" s="153"/>
      <c r="N134" s="153"/>
      <c r="O134" s="153"/>
      <c r="P134" s="153"/>
      <c r="Q134" s="153"/>
      <c r="R134" s="154"/>
      <c r="T134" s="155"/>
      <c r="U134" s="153"/>
      <c r="V134" s="153"/>
      <c r="W134" s="153"/>
      <c r="X134" s="153"/>
      <c r="Y134" s="153"/>
      <c r="Z134" s="153"/>
      <c r="AA134" s="156"/>
      <c r="AT134" s="157" t="s">
        <v>154</v>
      </c>
      <c r="AU134" s="157" t="s">
        <v>124</v>
      </c>
      <c r="AV134" s="157" t="s">
        <v>79</v>
      </c>
      <c r="AW134" s="157" t="s">
        <v>114</v>
      </c>
      <c r="AX134" s="157" t="s">
        <v>72</v>
      </c>
      <c r="AY134" s="157" t="s">
        <v>146</v>
      </c>
    </row>
    <row r="135" spans="2:51" s="6" customFormat="1" ht="18.75" customHeight="1">
      <c r="B135" s="158"/>
      <c r="C135" s="159"/>
      <c r="D135" s="159"/>
      <c r="E135" s="159"/>
      <c r="F135" s="250" t="s">
        <v>251</v>
      </c>
      <c r="G135" s="251"/>
      <c r="H135" s="251"/>
      <c r="I135" s="251"/>
      <c r="J135" s="159"/>
      <c r="K135" s="160">
        <v>12.686</v>
      </c>
      <c r="L135" s="159"/>
      <c r="M135" s="159"/>
      <c r="N135" s="159"/>
      <c r="O135" s="159"/>
      <c r="P135" s="159"/>
      <c r="Q135" s="159"/>
      <c r="R135" s="161"/>
      <c r="T135" s="162"/>
      <c r="U135" s="159"/>
      <c r="V135" s="159"/>
      <c r="W135" s="159"/>
      <c r="X135" s="159"/>
      <c r="Y135" s="159"/>
      <c r="Z135" s="159"/>
      <c r="AA135" s="163"/>
      <c r="AT135" s="164" t="s">
        <v>154</v>
      </c>
      <c r="AU135" s="164" t="s">
        <v>124</v>
      </c>
      <c r="AV135" s="164" t="s">
        <v>124</v>
      </c>
      <c r="AW135" s="164" t="s">
        <v>114</v>
      </c>
      <c r="AX135" s="164" t="s">
        <v>72</v>
      </c>
      <c r="AY135" s="164" t="s">
        <v>146</v>
      </c>
    </row>
    <row r="136" spans="2:51" s="6" customFormat="1" ht="18.75" customHeight="1">
      <c r="B136" s="152"/>
      <c r="C136" s="153"/>
      <c r="D136" s="153"/>
      <c r="E136" s="153"/>
      <c r="F136" s="248" t="s">
        <v>252</v>
      </c>
      <c r="G136" s="249"/>
      <c r="H136" s="249"/>
      <c r="I136" s="249"/>
      <c r="J136" s="153"/>
      <c r="K136" s="153"/>
      <c r="L136" s="153"/>
      <c r="M136" s="153"/>
      <c r="N136" s="153"/>
      <c r="O136" s="153"/>
      <c r="P136" s="153"/>
      <c r="Q136" s="153"/>
      <c r="R136" s="154"/>
      <c r="T136" s="155"/>
      <c r="U136" s="153"/>
      <c r="V136" s="153"/>
      <c r="W136" s="153"/>
      <c r="X136" s="153"/>
      <c r="Y136" s="153"/>
      <c r="Z136" s="153"/>
      <c r="AA136" s="156"/>
      <c r="AT136" s="157" t="s">
        <v>154</v>
      </c>
      <c r="AU136" s="157" t="s">
        <v>124</v>
      </c>
      <c r="AV136" s="157" t="s">
        <v>79</v>
      </c>
      <c r="AW136" s="157" t="s">
        <v>114</v>
      </c>
      <c r="AX136" s="157" t="s">
        <v>72</v>
      </c>
      <c r="AY136" s="157" t="s">
        <v>146</v>
      </c>
    </row>
    <row r="137" spans="2:51" s="6" customFormat="1" ht="32.25" customHeight="1">
      <c r="B137" s="158"/>
      <c r="C137" s="159"/>
      <c r="D137" s="159"/>
      <c r="E137" s="159"/>
      <c r="F137" s="250" t="s">
        <v>253</v>
      </c>
      <c r="G137" s="251"/>
      <c r="H137" s="251"/>
      <c r="I137" s="251"/>
      <c r="J137" s="159"/>
      <c r="K137" s="160">
        <v>19.699</v>
      </c>
      <c r="L137" s="159"/>
      <c r="M137" s="159"/>
      <c r="N137" s="159"/>
      <c r="O137" s="159"/>
      <c r="P137" s="159"/>
      <c r="Q137" s="159"/>
      <c r="R137" s="161"/>
      <c r="T137" s="162"/>
      <c r="U137" s="159"/>
      <c r="V137" s="159"/>
      <c r="W137" s="159"/>
      <c r="X137" s="159"/>
      <c r="Y137" s="159"/>
      <c r="Z137" s="159"/>
      <c r="AA137" s="163"/>
      <c r="AT137" s="164" t="s">
        <v>154</v>
      </c>
      <c r="AU137" s="164" t="s">
        <v>124</v>
      </c>
      <c r="AV137" s="164" t="s">
        <v>124</v>
      </c>
      <c r="AW137" s="164" t="s">
        <v>114</v>
      </c>
      <c r="AX137" s="164" t="s">
        <v>72</v>
      </c>
      <c r="AY137" s="164" t="s">
        <v>146</v>
      </c>
    </row>
    <row r="138" spans="2:51" s="6" customFormat="1" ht="18.75" customHeight="1">
      <c r="B138" s="173"/>
      <c r="C138" s="174"/>
      <c r="D138" s="174"/>
      <c r="E138" s="174"/>
      <c r="F138" s="261" t="s">
        <v>254</v>
      </c>
      <c r="G138" s="262"/>
      <c r="H138" s="262"/>
      <c r="I138" s="262"/>
      <c r="J138" s="174"/>
      <c r="K138" s="175">
        <v>58.65</v>
      </c>
      <c r="L138" s="174"/>
      <c r="M138" s="174"/>
      <c r="N138" s="174"/>
      <c r="O138" s="174"/>
      <c r="P138" s="174"/>
      <c r="Q138" s="174"/>
      <c r="R138" s="176"/>
      <c r="T138" s="177"/>
      <c r="U138" s="174"/>
      <c r="V138" s="174"/>
      <c r="W138" s="174"/>
      <c r="X138" s="174"/>
      <c r="Y138" s="174"/>
      <c r="Z138" s="174"/>
      <c r="AA138" s="178"/>
      <c r="AT138" s="179" t="s">
        <v>154</v>
      </c>
      <c r="AU138" s="179" t="s">
        <v>124</v>
      </c>
      <c r="AV138" s="179" t="s">
        <v>151</v>
      </c>
      <c r="AW138" s="179" t="s">
        <v>114</v>
      </c>
      <c r="AX138" s="179" t="s">
        <v>79</v>
      </c>
      <c r="AY138" s="179" t="s">
        <v>146</v>
      </c>
    </row>
    <row r="139" spans="2:65" s="6" customFormat="1" ht="39" customHeight="1">
      <c r="B139" s="23"/>
      <c r="C139" s="143" t="s">
        <v>168</v>
      </c>
      <c r="D139" s="143" t="s">
        <v>147</v>
      </c>
      <c r="E139" s="144" t="s">
        <v>165</v>
      </c>
      <c r="F139" s="244" t="s">
        <v>166</v>
      </c>
      <c r="G139" s="245"/>
      <c r="H139" s="245"/>
      <c r="I139" s="245"/>
      <c r="J139" s="145" t="s">
        <v>150</v>
      </c>
      <c r="K139" s="146">
        <v>58.65</v>
      </c>
      <c r="L139" s="246">
        <v>0</v>
      </c>
      <c r="M139" s="245"/>
      <c r="N139" s="247">
        <f>ROUND($L$139*$K$139,3)</f>
        <v>0</v>
      </c>
      <c r="O139" s="245"/>
      <c r="P139" s="245"/>
      <c r="Q139" s="245"/>
      <c r="R139" s="25"/>
      <c r="T139" s="148"/>
      <c r="U139" s="31" t="s">
        <v>39</v>
      </c>
      <c r="V139" s="24"/>
      <c r="W139" s="149">
        <f>$V$139*$K$139</f>
        <v>0</v>
      </c>
      <c r="X139" s="149">
        <v>0</v>
      </c>
      <c r="Y139" s="149">
        <f>$X$139*$K$139</f>
        <v>0</v>
      </c>
      <c r="Z139" s="149">
        <v>0</v>
      </c>
      <c r="AA139" s="150">
        <f>$Z$139*$K$139</f>
        <v>0</v>
      </c>
      <c r="AR139" s="6" t="s">
        <v>151</v>
      </c>
      <c r="AT139" s="6" t="s">
        <v>147</v>
      </c>
      <c r="AU139" s="6" t="s">
        <v>124</v>
      </c>
      <c r="AY139" s="6" t="s">
        <v>146</v>
      </c>
      <c r="BE139" s="93">
        <f>IF($U$139="základná",$N$139,0)</f>
        <v>0</v>
      </c>
      <c r="BF139" s="93">
        <f>IF($U$139="znížená",$N$139,0)</f>
        <v>0</v>
      </c>
      <c r="BG139" s="93">
        <f>IF($U$139="zákl. prenesená",$N$139,0)</f>
        <v>0</v>
      </c>
      <c r="BH139" s="93">
        <f>IF($U$139="zníž. prenesená",$N$139,0)</f>
        <v>0</v>
      </c>
      <c r="BI139" s="93">
        <f>IF($U$139="nulová",$N$139,0)</f>
        <v>0</v>
      </c>
      <c r="BJ139" s="6" t="s">
        <v>124</v>
      </c>
      <c r="BK139" s="151">
        <f>ROUND($L$139*$K$139,3)</f>
        <v>0</v>
      </c>
      <c r="BL139" s="6" t="s">
        <v>151</v>
      </c>
      <c r="BM139" s="6" t="s">
        <v>255</v>
      </c>
    </row>
    <row r="140" spans="2:65" s="6" customFormat="1" ht="27" customHeight="1">
      <c r="B140" s="23"/>
      <c r="C140" s="143" t="s">
        <v>172</v>
      </c>
      <c r="D140" s="143" t="s">
        <v>147</v>
      </c>
      <c r="E140" s="144" t="s">
        <v>256</v>
      </c>
      <c r="F140" s="244" t="s">
        <v>257</v>
      </c>
      <c r="G140" s="245"/>
      <c r="H140" s="245"/>
      <c r="I140" s="245"/>
      <c r="J140" s="145" t="s">
        <v>150</v>
      </c>
      <c r="K140" s="146">
        <v>48.536</v>
      </c>
      <c r="L140" s="246">
        <v>0</v>
      </c>
      <c r="M140" s="245"/>
      <c r="N140" s="247">
        <f>ROUND($L$140*$K$140,3)</f>
        <v>0</v>
      </c>
      <c r="O140" s="245"/>
      <c r="P140" s="245"/>
      <c r="Q140" s="245"/>
      <c r="R140" s="25"/>
      <c r="T140" s="148"/>
      <c r="U140" s="31" t="s">
        <v>39</v>
      </c>
      <c r="V140" s="24"/>
      <c r="W140" s="149">
        <f>$V$140*$K$140</f>
        <v>0</v>
      </c>
      <c r="X140" s="149">
        <v>0</v>
      </c>
      <c r="Y140" s="149">
        <f>$X$140*$K$140</f>
        <v>0</v>
      </c>
      <c r="Z140" s="149">
        <v>0</v>
      </c>
      <c r="AA140" s="150">
        <f>$Z$140*$K$140</f>
        <v>0</v>
      </c>
      <c r="AR140" s="6" t="s">
        <v>151</v>
      </c>
      <c r="AT140" s="6" t="s">
        <v>147</v>
      </c>
      <c r="AU140" s="6" t="s">
        <v>124</v>
      </c>
      <c r="AY140" s="6" t="s">
        <v>146</v>
      </c>
      <c r="BE140" s="93">
        <f>IF($U$140="základná",$N$140,0)</f>
        <v>0</v>
      </c>
      <c r="BF140" s="93">
        <f>IF($U$140="znížená",$N$140,0)</f>
        <v>0</v>
      </c>
      <c r="BG140" s="93">
        <f>IF($U$140="zákl. prenesená",$N$140,0)</f>
        <v>0</v>
      </c>
      <c r="BH140" s="93">
        <f>IF($U$140="zníž. prenesená",$N$140,0)</f>
        <v>0</v>
      </c>
      <c r="BI140" s="93">
        <f>IF($U$140="nulová",$N$140,0)</f>
        <v>0</v>
      </c>
      <c r="BJ140" s="6" t="s">
        <v>124</v>
      </c>
      <c r="BK140" s="151">
        <f>ROUND($L$140*$K$140,3)</f>
        <v>0</v>
      </c>
      <c r="BL140" s="6" t="s">
        <v>151</v>
      </c>
      <c r="BM140" s="6" t="s">
        <v>258</v>
      </c>
    </row>
    <row r="141" spans="2:65" s="6" customFormat="1" ht="27" customHeight="1">
      <c r="B141" s="23"/>
      <c r="C141" s="143" t="s">
        <v>177</v>
      </c>
      <c r="D141" s="143" t="s">
        <v>147</v>
      </c>
      <c r="E141" s="144" t="s">
        <v>169</v>
      </c>
      <c r="F141" s="244" t="s">
        <v>170</v>
      </c>
      <c r="G141" s="245"/>
      <c r="H141" s="245"/>
      <c r="I141" s="245"/>
      <c r="J141" s="145" t="s">
        <v>150</v>
      </c>
      <c r="K141" s="146">
        <v>11</v>
      </c>
      <c r="L141" s="246">
        <v>0</v>
      </c>
      <c r="M141" s="245"/>
      <c r="N141" s="247">
        <f>ROUND($L$141*$K$141,3)</f>
        <v>0</v>
      </c>
      <c r="O141" s="245"/>
      <c r="P141" s="245"/>
      <c r="Q141" s="245"/>
      <c r="R141" s="25"/>
      <c r="T141" s="148"/>
      <c r="U141" s="31" t="s">
        <v>39</v>
      </c>
      <c r="V141" s="24"/>
      <c r="W141" s="149">
        <f>$V$141*$K$141</f>
        <v>0</v>
      </c>
      <c r="X141" s="149">
        <v>0</v>
      </c>
      <c r="Y141" s="149">
        <f>$X$141*$K$141</f>
        <v>0</v>
      </c>
      <c r="Z141" s="149">
        <v>0</v>
      </c>
      <c r="AA141" s="150">
        <f>$Z$141*$K$141</f>
        <v>0</v>
      </c>
      <c r="AR141" s="6" t="s">
        <v>151</v>
      </c>
      <c r="AT141" s="6" t="s">
        <v>147</v>
      </c>
      <c r="AU141" s="6" t="s">
        <v>124</v>
      </c>
      <c r="AY141" s="6" t="s">
        <v>146</v>
      </c>
      <c r="BE141" s="93">
        <f>IF($U$141="základná",$N$141,0)</f>
        <v>0</v>
      </c>
      <c r="BF141" s="93">
        <f>IF($U$141="znížená",$N$141,0)</f>
        <v>0</v>
      </c>
      <c r="BG141" s="93">
        <f>IF($U$141="zákl. prenesená",$N$141,0)</f>
        <v>0</v>
      </c>
      <c r="BH141" s="93">
        <f>IF($U$141="zníž. prenesená",$N$141,0)</f>
        <v>0</v>
      </c>
      <c r="BI141" s="93">
        <f>IF($U$141="nulová",$N$141,0)</f>
        <v>0</v>
      </c>
      <c r="BJ141" s="6" t="s">
        <v>124</v>
      </c>
      <c r="BK141" s="151">
        <f>ROUND($L$141*$K$141,3)</f>
        <v>0</v>
      </c>
      <c r="BL141" s="6" t="s">
        <v>151</v>
      </c>
      <c r="BM141" s="6" t="s">
        <v>259</v>
      </c>
    </row>
    <row r="142" spans="2:51" s="6" customFormat="1" ht="18.75" customHeight="1">
      <c r="B142" s="152"/>
      <c r="C142" s="153"/>
      <c r="D142" s="153"/>
      <c r="E142" s="153"/>
      <c r="F142" s="248" t="s">
        <v>260</v>
      </c>
      <c r="G142" s="249"/>
      <c r="H142" s="249"/>
      <c r="I142" s="249"/>
      <c r="J142" s="153"/>
      <c r="K142" s="153"/>
      <c r="L142" s="153"/>
      <c r="M142" s="153"/>
      <c r="N142" s="153"/>
      <c r="O142" s="153"/>
      <c r="P142" s="153"/>
      <c r="Q142" s="153"/>
      <c r="R142" s="154"/>
      <c r="T142" s="155"/>
      <c r="U142" s="153"/>
      <c r="V142" s="153"/>
      <c r="W142" s="153"/>
      <c r="X142" s="153"/>
      <c r="Y142" s="153"/>
      <c r="Z142" s="153"/>
      <c r="AA142" s="156"/>
      <c r="AT142" s="157" t="s">
        <v>154</v>
      </c>
      <c r="AU142" s="157" t="s">
        <v>124</v>
      </c>
      <c r="AV142" s="157" t="s">
        <v>79</v>
      </c>
      <c r="AW142" s="157" t="s">
        <v>114</v>
      </c>
      <c r="AX142" s="157" t="s">
        <v>72</v>
      </c>
      <c r="AY142" s="157" t="s">
        <v>146</v>
      </c>
    </row>
    <row r="143" spans="2:51" s="6" customFormat="1" ht="18.75" customHeight="1">
      <c r="B143" s="158"/>
      <c r="C143" s="159"/>
      <c r="D143" s="159"/>
      <c r="E143" s="159"/>
      <c r="F143" s="250" t="s">
        <v>225</v>
      </c>
      <c r="G143" s="251"/>
      <c r="H143" s="251"/>
      <c r="I143" s="251"/>
      <c r="J143" s="159"/>
      <c r="K143" s="160">
        <v>11</v>
      </c>
      <c r="L143" s="159"/>
      <c r="M143" s="159"/>
      <c r="N143" s="159"/>
      <c r="O143" s="159"/>
      <c r="P143" s="159"/>
      <c r="Q143" s="159"/>
      <c r="R143" s="161"/>
      <c r="T143" s="162"/>
      <c r="U143" s="159"/>
      <c r="V143" s="159"/>
      <c r="W143" s="159"/>
      <c r="X143" s="159"/>
      <c r="Y143" s="159"/>
      <c r="Z143" s="159"/>
      <c r="AA143" s="163"/>
      <c r="AT143" s="164" t="s">
        <v>154</v>
      </c>
      <c r="AU143" s="164" t="s">
        <v>124</v>
      </c>
      <c r="AV143" s="164" t="s">
        <v>124</v>
      </c>
      <c r="AW143" s="164" t="s">
        <v>114</v>
      </c>
      <c r="AX143" s="164" t="s">
        <v>79</v>
      </c>
      <c r="AY143" s="164" t="s">
        <v>146</v>
      </c>
    </row>
    <row r="144" spans="2:63" s="132" customFormat="1" ht="30.75" customHeight="1">
      <c r="B144" s="133"/>
      <c r="C144" s="134"/>
      <c r="D144" s="142" t="s">
        <v>232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60">
        <f>$BK$144</f>
        <v>0</v>
      </c>
      <c r="O144" s="259"/>
      <c r="P144" s="259"/>
      <c r="Q144" s="259"/>
      <c r="R144" s="136"/>
      <c r="T144" s="137"/>
      <c r="U144" s="134"/>
      <c r="V144" s="134"/>
      <c r="W144" s="138">
        <f>SUM($W$145:$W$171)</f>
        <v>0</v>
      </c>
      <c r="X144" s="134"/>
      <c r="Y144" s="138">
        <f>SUM($Y$145:$Y$171)</f>
        <v>154.29844175</v>
      </c>
      <c r="Z144" s="134"/>
      <c r="AA144" s="139">
        <f>SUM($AA$145:$AA$171)</f>
        <v>0</v>
      </c>
      <c r="AR144" s="140" t="s">
        <v>79</v>
      </c>
      <c r="AT144" s="140" t="s">
        <v>71</v>
      </c>
      <c r="AU144" s="140" t="s">
        <v>79</v>
      </c>
      <c r="AY144" s="140" t="s">
        <v>146</v>
      </c>
      <c r="BK144" s="141">
        <f>SUM($BK$145:$BK$171)</f>
        <v>0</v>
      </c>
    </row>
    <row r="145" spans="2:65" s="6" customFormat="1" ht="27" customHeight="1">
      <c r="B145" s="23"/>
      <c r="C145" s="143" t="s">
        <v>182</v>
      </c>
      <c r="D145" s="143" t="s">
        <v>147</v>
      </c>
      <c r="E145" s="144" t="s">
        <v>261</v>
      </c>
      <c r="F145" s="244" t="s">
        <v>262</v>
      </c>
      <c r="G145" s="245"/>
      <c r="H145" s="245"/>
      <c r="I145" s="245"/>
      <c r="J145" s="145" t="s">
        <v>150</v>
      </c>
      <c r="K145" s="146">
        <v>14.184</v>
      </c>
      <c r="L145" s="246">
        <v>0</v>
      </c>
      <c r="M145" s="245"/>
      <c r="N145" s="247">
        <f>ROUND($L$145*$K$145,3)</f>
        <v>0</v>
      </c>
      <c r="O145" s="245"/>
      <c r="P145" s="245"/>
      <c r="Q145" s="245"/>
      <c r="R145" s="25"/>
      <c r="T145" s="148"/>
      <c r="U145" s="31" t="s">
        <v>39</v>
      </c>
      <c r="V145" s="24"/>
      <c r="W145" s="149">
        <f>$V$145*$K$145</f>
        <v>0</v>
      </c>
      <c r="X145" s="149">
        <v>2.07</v>
      </c>
      <c r="Y145" s="149">
        <f>$X$145*$K$145</f>
        <v>29.360879999999995</v>
      </c>
      <c r="Z145" s="149">
        <v>0</v>
      </c>
      <c r="AA145" s="150">
        <f>$Z$145*$K$145</f>
        <v>0</v>
      </c>
      <c r="AR145" s="6" t="s">
        <v>151</v>
      </c>
      <c r="AT145" s="6" t="s">
        <v>147</v>
      </c>
      <c r="AU145" s="6" t="s">
        <v>124</v>
      </c>
      <c r="AY145" s="6" t="s">
        <v>146</v>
      </c>
      <c r="BE145" s="93">
        <f>IF($U$145="základná",$N$145,0)</f>
        <v>0</v>
      </c>
      <c r="BF145" s="93">
        <f>IF($U$145="znížená",$N$145,0)</f>
        <v>0</v>
      </c>
      <c r="BG145" s="93">
        <f>IF($U$145="zákl. prenesená",$N$145,0)</f>
        <v>0</v>
      </c>
      <c r="BH145" s="93">
        <f>IF($U$145="zníž. prenesená",$N$145,0)</f>
        <v>0</v>
      </c>
      <c r="BI145" s="93">
        <f>IF($U$145="nulová",$N$145,0)</f>
        <v>0</v>
      </c>
      <c r="BJ145" s="6" t="s">
        <v>124</v>
      </c>
      <c r="BK145" s="151">
        <f>ROUND($L$145*$K$145,3)</f>
        <v>0</v>
      </c>
      <c r="BL145" s="6" t="s">
        <v>151</v>
      </c>
      <c r="BM145" s="6" t="s">
        <v>263</v>
      </c>
    </row>
    <row r="146" spans="2:51" s="6" customFormat="1" ht="18.75" customHeight="1">
      <c r="B146" s="152"/>
      <c r="C146" s="153"/>
      <c r="D146" s="153"/>
      <c r="E146" s="153"/>
      <c r="F146" s="248" t="s">
        <v>260</v>
      </c>
      <c r="G146" s="249"/>
      <c r="H146" s="249"/>
      <c r="I146" s="249"/>
      <c r="J146" s="153"/>
      <c r="K146" s="153"/>
      <c r="L146" s="153"/>
      <c r="M146" s="153"/>
      <c r="N146" s="153"/>
      <c r="O146" s="153"/>
      <c r="P146" s="153"/>
      <c r="Q146" s="153"/>
      <c r="R146" s="154"/>
      <c r="T146" s="155"/>
      <c r="U146" s="153"/>
      <c r="V146" s="153"/>
      <c r="W146" s="153"/>
      <c r="X146" s="153"/>
      <c r="Y146" s="153"/>
      <c r="Z146" s="153"/>
      <c r="AA146" s="156"/>
      <c r="AT146" s="157" t="s">
        <v>154</v>
      </c>
      <c r="AU146" s="157" t="s">
        <v>124</v>
      </c>
      <c r="AV146" s="157" t="s">
        <v>79</v>
      </c>
      <c r="AW146" s="157" t="s">
        <v>114</v>
      </c>
      <c r="AX146" s="157" t="s">
        <v>72</v>
      </c>
      <c r="AY146" s="157" t="s">
        <v>146</v>
      </c>
    </row>
    <row r="147" spans="2:51" s="6" customFormat="1" ht="18.75" customHeight="1">
      <c r="B147" s="158"/>
      <c r="C147" s="159"/>
      <c r="D147" s="159"/>
      <c r="E147" s="159"/>
      <c r="F147" s="250" t="s">
        <v>264</v>
      </c>
      <c r="G147" s="251"/>
      <c r="H147" s="251"/>
      <c r="I147" s="251"/>
      <c r="J147" s="159"/>
      <c r="K147" s="160">
        <v>14.184</v>
      </c>
      <c r="L147" s="159"/>
      <c r="M147" s="159"/>
      <c r="N147" s="159"/>
      <c r="O147" s="159"/>
      <c r="P147" s="159"/>
      <c r="Q147" s="159"/>
      <c r="R147" s="161"/>
      <c r="T147" s="162"/>
      <c r="U147" s="159"/>
      <c r="V147" s="159"/>
      <c r="W147" s="159"/>
      <c r="X147" s="159"/>
      <c r="Y147" s="159"/>
      <c r="Z147" s="159"/>
      <c r="AA147" s="163"/>
      <c r="AT147" s="164" t="s">
        <v>154</v>
      </c>
      <c r="AU147" s="164" t="s">
        <v>124</v>
      </c>
      <c r="AV147" s="164" t="s">
        <v>124</v>
      </c>
      <c r="AW147" s="164" t="s">
        <v>114</v>
      </c>
      <c r="AX147" s="164" t="s">
        <v>79</v>
      </c>
      <c r="AY147" s="164" t="s">
        <v>146</v>
      </c>
    </row>
    <row r="148" spans="2:65" s="6" customFormat="1" ht="15.75" customHeight="1">
      <c r="B148" s="23"/>
      <c r="C148" s="143" t="s">
        <v>187</v>
      </c>
      <c r="D148" s="143" t="s">
        <v>147</v>
      </c>
      <c r="E148" s="144" t="s">
        <v>265</v>
      </c>
      <c r="F148" s="244" t="s">
        <v>266</v>
      </c>
      <c r="G148" s="245"/>
      <c r="H148" s="245"/>
      <c r="I148" s="245"/>
      <c r="J148" s="145" t="s">
        <v>150</v>
      </c>
      <c r="K148" s="146">
        <v>19.45</v>
      </c>
      <c r="L148" s="246">
        <v>0</v>
      </c>
      <c r="M148" s="245"/>
      <c r="N148" s="247">
        <f>ROUND($L$148*$K$148,3)</f>
        <v>0</v>
      </c>
      <c r="O148" s="245"/>
      <c r="P148" s="245"/>
      <c r="Q148" s="245"/>
      <c r="R148" s="25"/>
      <c r="T148" s="148"/>
      <c r="U148" s="31" t="s">
        <v>39</v>
      </c>
      <c r="V148" s="24"/>
      <c r="W148" s="149">
        <f>$V$148*$K$148</f>
        <v>0</v>
      </c>
      <c r="X148" s="149">
        <v>2.20099</v>
      </c>
      <c r="Y148" s="149">
        <f>$X$148*$K$148</f>
        <v>42.8092555</v>
      </c>
      <c r="Z148" s="149">
        <v>0</v>
      </c>
      <c r="AA148" s="150">
        <f>$Z$148*$K$148</f>
        <v>0</v>
      </c>
      <c r="AR148" s="6" t="s">
        <v>151</v>
      </c>
      <c r="AT148" s="6" t="s">
        <v>147</v>
      </c>
      <c r="AU148" s="6" t="s">
        <v>124</v>
      </c>
      <c r="AY148" s="6" t="s">
        <v>146</v>
      </c>
      <c r="BE148" s="93">
        <f>IF($U$148="základná",$N$148,0)</f>
        <v>0</v>
      </c>
      <c r="BF148" s="93">
        <f>IF($U$148="znížená",$N$148,0)</f>
        <v>0</v>
      </c>
      <c r="BG148" s="93">
        <f>IF($U$148="zákl. prenesená",$N$148,0)</f>
        <v>0</v>
      </c>
      <c r="BH148" s="93">
        <f>IF($U$148="zníž. prenesená",$N$148,0)</f>
        <v>0</v>
      </c>
      <c r="BI148" s="93">
        <f>IF($U$148="nulová",$N$148,0)</f>
        <v>0</v>
      </c>
      <c r="BJ148" s="6" t="s">
        <v>124</v>
      </c>
      <c r="BK148" s="151">
        <f>ROUND($L$148*$K$148,3)</f>
        <v>0</v>
      </c>
      <c r="BL148" s="6" t="s">
        <v>151</v>
      </c>
      <c r="BM148" s="6" t="s">
        <v>267</v>
      </c>
    </row>
    <row r="149" spans="2:51" s="6" customFormat="1" ht="18.75" customHeight="1">
      <c r="B149" s="158"/>
      <c r="C149" s="159"/>
      <c r="D149" s="159"/>
      <c r="E149" s="159"/>
      <c r="F149" s="250" t="s">
        <v>268</v>
      </c>
      <c r="G149" s="251"/>
      <c r="H149" s="251"/>
      <c r="I149" s="251"/>
      <c r="J149" s="159"/>
      <c r="K149" s="160">
        <v>19.45</v>
      </c>
      <c r="L149" s="159"/>
      <c r="M149" s="159"/>
      <c r="N149" s="159"/>
      <c r="O149" s="159"/>
      <c r="P149" s="159"/>
      <c r="Q149" s="159"/>
      <c r="R149" s="161"/>
      <c r="T149" s="162"/>
      <c r="U149" s="159"/>
      <c r="V149" s="159"/>
      <c r="W149" s="159"/>
      <c r="X149" s="159"/>
      <c r="Y149" s="159"/>
      <c r="Z149" s="159"/>
      <c r="AA149" s="163"/>
      <c r="AT149" s="164" t="s">
        <v>154</v>
      </c>
      <c r="AU149" s="164" t="s">
        <v>124</v>
      </c>
      <c r="AV149" s="164" t="s">
        <v>124</v>
      </c>
      <c r="AW149" s="164" t="s">
        <v>114</v>
      </c>
      <c r="AX149" s="164" t="s">
        <v>79</v>
      </c>
      <c r="AY149" s="164" t="s">
        <v>146</v>
      </c>
    </row>
    <row r="150" spans="2:65" s="6" customFormat="1" ht="27" customHeight="1">
      <c r="B150" s="23"/>
      <c r="C150" s="143" t="s">
        <v>269</v>
      </c>
      <c r="D150" s="143" t="s">
        <v>147</v>
      </c>
      <c r="E150" s="144" t="s">
        <v>270</v>
      </c>
      <c r="F150" s="244" t="s">
        <v>271</v>
      </c>
      <c r="G150" s="245"/>
      <c r="H150" s="245"/>
      <c r="I150" s="245"/>
      <c r="J150" s="145" t="s">
        <v>272</v>
      </c>
      <c r="K150" s="146">
        <v>7.9</v>
      </c>
      <c r="L150" s="246">
        <v>0</v>
      </c>
      <c r="M150" s="245"/>
      <c r="N150" s="247">
        <f>ROUND($L$150*$K$150,3)</f>
        <v>0</v>
      </c>
      <c r="O150" s="245"/>
      <c r="P150" s="245"/>
      <c r="Q150" s="245"/>
      <c r="R150" s="25"/>
      <c r="T150" s="148"/>
      <c r="U150" s="31" t="s">
        <v>39</v>
      </c>
      <c r="V150" s="24"/>
      <c r="W150" s="149">
        <f>$V$150*$K$150</f>
        <v>0</v>
      </c>
      <c r="X150" s="149">
        <v>0.00067</v>
      </c>
      <c r="Y150" s="149">
        <f>$X$150*$K$150</f>
        <v>0.005293000000000001</v>
      </c>
      <c r="Z150" s="149">
        <v>0</v>
      </c>
      <c r="AA150" s="150">
        <f>$Z$150*$K$150</f>
        <v>0</v>
      </c>
      <c r="AR150" s="6" t="s">
        <v>151</v>
      </c>
      <c r="AT150" s="6" t="s">
        <v>147</v>
      </c>
      <c r="AU150" s="6" t="s">
        <v>124</v>
      </c>
      <c r="AY150" s="6" t="s">
        <v>146</v>
      </c>
      <c r="BE150" s="93">
        <f>IF($U$150="základná",$N$150,0)</f>
        <v>0</v>
      </c>
      <c r="BF150" s="93">
        <f>IF($U$150="znížená",$N$150,0)</f>
        <v>0</v>
      </c>
      <c r="BG150" s="93">
        <f>IF($U$150="zákl. prenesená",$N$150,0)</f>
        <v>0</v>
      </c>
      <c r="BH150" s="93">
        <f>IF($U$150="zníž. prenesená",$N$150,0)</f>
        <v>0</v>
      </c>
      <c r="BI150" s="93">
        <f>IF($U$150="nulová",$N$150,0)</f>
        <v>0</v>
      </c>
      <c r="BJ150" s="6" t="s">
        <v>124</v>
      </c>
      <c r="BK150" s="151">
        <f>ROUND($L$150*$K$150,3)</f>
        <v>0</v>
      </c>
      <c r="BL150" s="6" t="s">
        <v>151</v>
      </c>
      <c r="BM150" s="6" t="s">
        <v>273</v>
      </c>
    </row>
    <row r="151" spans="2:65" s="6" customFormat="1" ht="27" customHeight="1">
      <c r="B151" s="23"/>
      <c r="C151" s="143" t="s">
        <v>274</v>
      </c>
      <c r="D151" s="143" t="s">
        <v>147</v>
      </c>
      <c r="E151" s="144" t="s">
        <v>275</v>
      </c>
      <c r="F151" s="244" t="s">
        <v>276</v>
      </c>
      <c r="G151" s="245"/>
      <c r="H151" s="245"/>
      <c r="I151" s="245"/>
      <c r="J151" s="145" t="s">
        <v>272</v>
      </c>
      <c r="K151" s="146">
        <v>7.9</v>
      </c>
      <c r="L151" s="246">
        <v>0</v>
      </c>
      <c r="M151" s="245"/>
      <c r="N151" s="247">
        <f>ROUND($L$151*$K$151,3)</f>
        <v>0</v>
      </c>
      <c r="O151" s="245"/>
      <c r="P151" s="245"/>
      <c r="Q151" s="245"/>
      <c r="R151" s="25"/>
      <c r="T151" s="148"/>
      <c r="U151" s="31" t="s">
        <v>39</v>
      </c>
      <c r="V151" s="24"/>
      <c r="W151" s="149">
        <f>$V$151*$K$151</f>
        <v>0</v>
      </c>
      <c r="X151" s="149">
        <v>0</v>
      </c>
      <c r="Y151" s="149">
        <f>$X$151*$K$151</f>
        <v>0</v>
      </c>
      <c r="Z151" s="149">
        <v>0</v>
      </c>
      <c r="AA151" s="150">
        <f>$Z$151*$K$151</f>
        <v>0</v>
      </c>
      <c r="AR151" s="6" t="s">
        <v>151</v>
      </c>
      <c r="AT151" s="6" t="s">
        <v>147</v>
      </c>
      <c r="AU151" s="6" t="s">
        <v>124</v>
      </c>
      <c r="AY151" s="6" t="s">
        <v>146</v>
      </c>
      <c r="BE151" s="93">
        <f>IF($U$151="základná",$N$151,0)</f>
        <v>0</v>
      </c>
      <c r="BF151" s="93">
        <f>IF($U$151="znížená",$N$151,0)</f>
        <v>0</v>
      </c>
      <c r="BG151" s="93">
        <f>IF($U$151="zákl. prenesená",$N$151,0)</f>
        <v>0</v>
      </c>
      <c r="BH151" s="93">
        <f>IF($U$151="zníž. prenesená",$N$151,0)</f>
        <v>0</v>
      </c>
      <c r="BI151" s="93">
        <f>IF($U$151="nulová",$N$151,0)</f>
        <v>0</v>
      </c>
      <c r="BJ151" s="6" t="s">
        <v>124</v>
      </c>
      <c r="BK151" s="151">
        <f>ROUND($L$151*$K$151,3)</f>
        <v>0</v>
      </c>
      <c r="BL151" s="6" t="s">
        <v>151</v>
      </c>
      <c r="BM151" s="6" t="s">
        <v>277</v>
      </c>
    </row>
    <row r="152" spans="2:65" s="6" customFormat="1" ht="27" customHeight="1">
      <c r="B152" s="23"/>
      <c r="C152" s="143" t="s">
        <v>229</v>
      </c>
      <c r="D152" s="143" t="s">
        <v>147</v>
      </c>
      <c r="E152" s="144" t="s">
        <v>278</v>
      </c>
      <c r="F152" s="244" t="s">
        <v>279</v>
      </c>
      <c r="G152" s="245"/>
      <c r="H152" s="245"/>
      <c r="I152" s="245"/>
      <c r="J152" s="145" t="s">
        <v>272</v>
      </c>
      <c r="K152" s="146">
        <v>129.665</v>
      </c>
      <c r="L152" s="246">
        <v>0</v>
      </c>
      <c r="M152" s="245"/>
      <c r="N152" s="247">
        <f>ROUND($L$152*$K$152,3)</f>
        <v>0</v>
      </c>
      <c r="O152" s="245"/>
      <c r="P152" s="245"/>
      <c r="Q152" s="245"/>
      <c r="R152" s="25"/>
      <c r="T152" s="148"/>
      <c r="U152" s="31" t="s">
        <v>39</v>
      </c>
      <c r="V152" s="24"/>
      <c r="W152" s="149">
        <f>$V$152*$K$152</f>
        <v>0</v>
      </c>
      <c r="X152" s="149">
        <v>0.00352</v>
      </c>
      <c r="Y152" s="149">
        <f>$X$152*$K$152</f>
        <v>0.4564208</v>
      </c>
      <c r="Z152" s="149">
        <v>0</v>
      </c>
      <c r="AA152" s="150">
        <f>$Z$152*$K$152</f>
        <v>0</v>
      </c>
      <c r="AR152" s="6" t="s">
        <v>151</v>
      </c>
      <c r="AT152" s="6" t="s">
        <v>147</v>
      </c>
      <c r="AU152" s="6" t="s">
        <v>124</v>
      </c>
      <c r="AY152" s="6" t="s">
        <v>146</v>
      </c>
      <c r="BE152" s="93">
        <f>IF($U$152="základná",$N$152,0)</f>
        <v>0</v>
      </c>
      <c r="BF152" s="93">
        <f>IF($U$152="znížená",$N$152,0)</f>
        <v>0</v>
      </c>
      <c r="BG152" s="93">
        <f>IF($U$152="zákl. prenesená",$N$152,0)</f>
        <v>0</v>
      </c>
      <c r="BH152" s="93">
        <f>IF($U$152="zníž. prenesená",$N$152,0)</f>
        <v>0</v>
      </c>
      <c r="BI152" s="93">
        <f>IF($U$152="nulová",$N$152,0)</f>
        <v>0</v>
      </c>
      <c r="BJ152" s="6" t="s">
        <v>124</v>
      </c>
      <c r="BK152" s="151">
        <f>ROUND($L$152*$K$152,3)</f>
        <v>0</v>
      </c>
      <c r="BL152" s="6" t="s">
        <v>151</v>
      </c>
      <c r="BM152" s="6" t="s">
        <v>280</v>
      </c>
    </row>
    <row r="153" spans="2:51" s="6" customFormat="1" ht="18.75" customHeight="1">
      <c r="B153" s="158"/>
      <c r="C153" s="159"/>
      <c r="D153" s="159"/>
      <c r="E153" s="159"/>
      <c r="F153" s="250" t="s">
        <v>281</v>
      </c>
      <c r="G153" s="251"/>
      <c r="H153" s="251"/>
      <c r="I153" s="251"/>
      <c r="J153" s="159"/>
      <c r="K153" s="160">
        <v>129.665</v>
      </c>
      <c r="L153" s="159"/>
      <c r="M153" s="159"/>
      <c r="N153" s="159"/>
      <c r="O153" s="159"/>
      <c r="P153" s="159"/>
      <c r="Q153" s="159"/>
      <c r="R153" s="161"/>
      <c r="T153" s="162"/>
      <c r="U153" s="159"/>
      <c r="V153" s="159"/>
      <c r="W153" s="159"/>
      <c r="X153" s="159"/>
      <c r="Y153" s="159"/>
      <c r="Z153" s="159"/>
      <c r="AA153" s="163"/>
      <c r="AT153" s="164" t="s">
        <v>154</v>
      </c>
      <c r="AU153" s="164" t="s">
        <v>124</v>
      </c>
      <c r="AV153" s="164" t="s">
        <v>124</v>
      </c>
      <c r="AW153" s="164" t="s">
        <v>114</v>
      </c>
      <c r="AX153" s="164" t="s">
        <v>79</v>
      </c>
      <c r="AY153" s="164" t="s">
        <v>146</v>
      </c>
    </row>
    <row r="154" spans="2:65" s="6" customFormat="1" ht="27" customHeight="1">
      <c r="B154" s="23"/>
      <c r="C154" s="143" t="s">
        <v>282</v>
      </c>
      <c r="D154" s="143" t="s">
        <v>147</v>
      </c>
      <c r="E154" s="144" t="s">
        <v>283</v>
      </c>
      <c r="F154" s="244" t="s">
        <v>284</v>
      </c>
      <c r="G154" s="245"/>
      <c r="H154" s="245"/>
      <c r="I154" s="245"/>
      <c r="J154" s="145" t="s">
        <v>150</v>
      </c>
      <c r="K154" s="146">
        <v>12.059</v>
      </c>
      <c r="L154" s="246">
        <v>0</v>
      </c>
      <c r="M154" s="245"/>
      <c r="N154" s="247">
        <f>ROUND($L$154*$K$154,3)</f>
        <v>0</v>
      </c>
      <c r="O154" s="245"/>
      <c r="P154" s="245"/>
      <c r="Q154" s="245"/>
      <c r="R154" s="25"/>
      <c r="T154" s="148"/>
      <c r="U154" s="31" t="s">
        <v>39</v>
      </c>
      <c r="V154" s="24"/>
      <c r="W154" s="149">
        <f>$V$154*$K$154</f>
        <v>0</v>
      </c>
      <c r="X154" s="149">
        <v>2.11709</v>
      </c>
      <c r="Y154" s="149">
        <f>$X$154*$K$154</f>
        <v>25.52998831</v>
      </c>
      <c r="Z154" s="149">
        <v>0</v>
      </c>
      <c r="AA154" s="150">
        <f>$Z$154*$K$154</f>
        <v>0</v>
      </c>
      <c r="AR154" s="6" t="s">
        <v>151</v>
      </c>
      <c r="AT154" s="6" t="s">
        <v>147</v>
      </c>
      <c r="AU154" s="6" t="s">
        <v>124</v>
      </c>
      <c r="AY154" s="6" t="s">
        <v>146</v>
      </c>
      <c r="BE154" s="93">
        <f>IF($U$154="základná",$N$154,0)</f>
        <v>0</v>
      </c>
      <c r="BF154" s="93">
        <f>IF($U$154="znížená",$N$154,0)</f>
        <v>0</v>
      </c>
      <c r="BG154" s="93">
        <f>IF($U$154="zákl. prenesená",$N$154,0)</f>
        <v>0</v>
      </c>
      <c r="BH154" s="93">
        <f>IF($U$154="zníž. prenesená",$N$154,0)</f>
        <v>0</v>
      </c>
      <c r="BI154" s="93">
        <f>IF($U$154="nulová",$N$154,0)</f>
        <v>0</v>
      </c>
      <c r="BJ154" s="6" t="s">
        <v>124</v>
      </c>
      <c r="BK154" s="151">
        <f>ROUND($L$154*$K$154,3)</f>
        <v>0</v>
      </c>
      <c r="BL154" s="6" t="s">
        <v>151</v>
      </c>
      <c r="BM154" s="6" t="s">
        <v>285</v>
      </c>
    </row>
    <row r="155" spans="2:51" s="6" customFormat="1" ht="18.75" customHeight="1">
      <c r="B155" s="152"/>
      <c r="C155" s="153"/>
      <c r="D155" s="153"/>
      <c r="E155" s="153"/>
      <c r="F155" s="248" t="s">
        <v>242</v>
      </c>
      <c r="G155" s="249"/>
      <c r="H155" s="249"/>
      <c r="I155" s="249"/>
      <c r="J155" s="153"/>
      <c r="K155" s="153"/>
      <c r="L155" s="153"/>
      <c r="M155" s="153"/>
      <c r="N155" s="153"/>
      <c r="O155" s="153"/>
      <c r="P155" s="153"/>
      <c r="Q155" s="153"/>
      <c r="R155" s="154"/>
      <c r="T155" s="155"/>
      <c r="U155" s="153"/>
      <c r="V155" s="153"/>
      <c r="W155" s="153"/>
      <c r="X155" s="153"/>
      <c r="Y155" s="153"/>
      <c r="Z155" s="153"/>
      <c r="AA155" s="156"/>
      <c r="AT155" s="157" t="s">
        <v>154</v>
      </c>
      <c r="AU155" s="157" t="s">
        <v>124</v>
      </c>
      <c r="AV155" s="157" t="s">
        <v>79</v>
      </c>
      <c r="AW155" s="157" t="s">
        <v>114</v>
      </c>
      <c r="AX155" s="157" t="s">
        <v>72</v>
      </c>
      <c r="AY155" s="157" t="s">
        <v>146</v>
      </c>
    </row>
    <row r="156" spans="2:51" s="6" customFormat="1" ht="18.75" customHeight="1">
      <c r="B156" s="158"/>
      <c r="C156" s="159"/>
      <c r="D156" s="159"/>
      <c r="E156" s="159"/>
      <c r="F156" s="250" t="s">
        <v>286</v>
      </c>
      <c r="G156" s="251"/>
      <c r="H156" s="251"/>
      <c r="I156" s="251"/>
      <c r="J156" s="159"/>
      <c r="K156" s="160">
        <v>0.24</v>
      </c>
      <c r="L156" s="159"/>
      <c r="M156" s="159"/>
      <c r="N156" s="159"/>
      <c r="O156" s="159"/>
      <c r="P156" s="159"/>
      <c r="Q156" s="159"/>
      <c r="R156" s="161"/>
      <c r="T156" s="162"/>
      <c r="U156" s="159"/>
      <c r="V156" s="159"/>
      <c r="W156" s="159"/>
      <c r="X156" s="159"/>
      <c r="Y156" s="159"/>
      <c r="Z156" s="159"/>
      <c r="AA156" s="163"/>
      <c r="AT156" s="164" t="s">
        <v>154</v>
      </c>
      <c r="AU156" s="164" t="s">
        <v>124</v>
      </c>
      <c r="AV156" s="164" t="s">
        <v>124</v>
      </c>
      <c r="AW156" s="164" t="s">
        <v>114</v>
      </c>
      <c r="AX156" s="164" t="s">
        <v>72</v>
      </c>
      <c r="AY156" s="164" t="s">
        <v>146</v>
      </c>
    </row>
    <row r="157" spans="2:51" s="6" customFormat="1" ht="18.75" customHeight="1">
      <c r="B157" s="152"/>
      <c r="C157" s="153"/>
      <c r="D157" s="153"/>
      <c r="E157" s="153"/>
      <c r="F157" s="248" t="s">
        <v>248</v>
      </c>
      <c r="G157" s="249"/>
      <c r="H157" s="249"/>
      <c r="I157" s="249"/>
      <c r="J157" s="153"/>
      <c r="K157" s="153"/>
      <c r="L157" s="153"/>
      <c r="M157" s="153"/>
      <c r="N157" s="153"/>
      <c r="O157" s="153"/>
      <c r="P157" s="153"/>
      <c r="Q157" s="153"/>
      <c r="R157" s="154"/>
      <c r="T157" s="155"/>
      <c r="U157" s="153"/>
      <c r="V157" s="153"/>
      <c r="W157" s="153"/>
      <c r="X157" s="153"/>
      <c r="Y157" s="153"/>
      <c r="Z157" s="153"/>
      <c r="AA157" s="156"/>
      <c r="AT157" s="157" t="s">
        <v>154</v>
      </c>
      <c r="AU157" s="157" t="s">
        <v>124</v>
      </c>
      <c r="AV157" s="157" t="s">
        <v>79</v>
      </c>
      <c r="AW157" s="157" t="s">
        <v>114</v>
      </c>
      <c r="AX157" s="157" t="s">
        <v>72</v>
      </c>
      <c r="AY157" s="157" t="s">
        <v>146</v>
      </c>
    </row>
    <row r="158" spans="2:51" s="6" customFormat="1" ht="32.25" customHeight="1">
      <c r="B158" s="158"/>
      <c r="C158" s="159"/>
      <c r="D158" s="159"/>
      <c r="E158" s="159"/>
      <c r="F158" s="250" t="s">
        <v>287</v>
      </c>
      <c r="G158" s="251"/>
      <c r="H158" s="251"/>
      <c r="I158" s="251"/>
      <c r="J158" s="159"/>
      <c r="K158" s="160">
        <v>11.819</v>
      </c>
      <c r="L158" s="159"/>
      <c r="M158" s="159"/>
      <c r="N158" s="159"/>
      <c r="O158" s="159"/>
      <c r="P158" s="159"/>
      <c r="Q158" s="159"/>
      <c r="R158" s="161"/>
      <c r="T158" s="162"/>
      <c r="U158" s="159"/>
      <c r="V158" s="159"/>
      <c r="W158" s="159"/>
      <c r="X158" s="159"/>
      <c r="Y158" s="159"/>
      <c r="Z158" s="159"/>
      <c r="AA158" s="163"/>
      <c r="AT158" s="164" t="s">
        <v>154</v>
      </c>
      <c r="AU158" s="164" t="s">
        <v>124</v>
      </c>
      <c r="AV158" s="164" t="s">
        <v>124</v>
      </c>
      <c r="AW158" s="164" t="s">
        <v>114</v>
      </c>
      <c r="AX158" s="164" t="s">
        <v>72</v>
      </c>
      <c r="AY158" s="164" t="s">
        <v>146</v>
      </c>
    </row>
    <row r="159" spans="2:51" s="6" customFormat="1" ht="18.75" customHeight="1">
      <c r="B159" s="173"/>
      <c r="C159" s="174"/>
      <c r="D159" s="174"/>
      <c r="E159" s="174"/>
      <c r="F159" s="261" t="s">
        <v>254</v>
      </c>
      <c r="G159" s="262"/>
      <c r="H159" s="262"/>
      <c r="I159" s="262"/>
      <c r="J159" s="174"/>
      <c r="K159" s="175">
        <v>12.059</v>
      </c>
      <c r="L159" s="174"/>
      <c r="M159" s="174"/>
      <c r="N159" s="174"/>
      <c r="O159" s="174"/>
      <c r="P159" s="174"/>
      <c r="Q159" s="174"/>
      <c r="R159" s="176"/>
      <c r="T159" s="177"/>
      <c r="U159" s="174"/>
      <c r="V159" s="174"/>
      <c r="W159" s="174"/>
      <c r="X159" s="174"/>
      <c r="Y159" s="174"/>
      <c r="Z159" s="174"/>
      <c r="AA159" s="178"/>
      <c r="AT159" s="179" t="s">
        <v>154</v>
      </c>
      <c r="AU159" s="179" t="s">
        <v>124</v>
      </c>
      <c r="AV159" s="179" t="s">
        <v>151</v>
      </c>
      <c r="AW159" s="179" t="s">
        <v>114</v>
      </c>
      <c r="AX159" s="179" t="s">
        <v>79</v>
      </c>
      <c r="AY159" s="179" t="s">
        <v>146</v>
      </c>
    </row>
    <row r="160" spans="2:65" s="6" customFormat="1" ht="27" customHeight="1">
      <c r="B160" s="23"/>
      <c r="C160" s="143" t="s">
        <v>288</v>
      </c>
      <c r="D160" s="143" t="s">
        <v>147</v>
      </c>
      <c r="E160" s="144" t="s">
        <v>289</v>
      </c>
      <c r="F160" s="244" t="s">
        <v>290</v>
      </c>
      <c r="G160" s="245"/>
      <c r="H160" s="245"/>
      <c r="I160" s="245"/>
      <c r="J160" s="145" t="s">
        <v>150</v>
      </c>
      <c r="K160" s="146">
        <v>4.374</v>
      </c>
      <c r="L160" s="246">
        <v>0</v>
      </c>
      <c r="M160" s="245"/>
      <c r="N160" s="247">
        <f>ROUND($L$160*$K$160,3)</f>
        <v>0</v>
      </c>
      <c r="O160" s="245"/>
      <c r="P160" s="245"/>
      <c r="Q160" s="245"/>
      <c r="R160" s="25"/>
      <c r="T160" s="148"/>
      <c r="U160" s="31" t="s">
        <v>39</v>
      </c>
      <c r="V160" s="24"/>
      <c r="W160" s="149">
        <f>$V$160*$K$160</f>
        <v>0</v>
      </c>
      <c r="X160" s="149">
        <v>2.11709</v>
      </c>
      <c r="Y160" s="149">
        <f>$X$160*$K$160</f>
        <v>9.26015166</v>
      </c>
      <c r="Z160" s="149">
        <v>0</v>
      </c>
      <c r="AA160" s="150">
        <f>$Z$160*$K$160</f>
        <v>0</v>
      </c>
      <c r="AR160" s="6" t="s">
        <v>151</v>
      </c>
      <c r="AT160" s="6" t="s">
        <v>147</v>
      </c>
      <c r="AU160" s="6" t="s">
        <v>124</v>
      </c>
      <c r="AY160" s="6" t="s">
        <v>146</v>
      </c>
      <c r="BE160" s="93">
        <f>IF($U$160="základná",$N$160,0)</f>
        <v>0</v>
      </c>
      <c r="BF160" s="93">
        <f>IF($U$160="znížená",$N$160,0)</f>
        <v>0</v>
      </c>
      <c r="BG160" s="93">
        <f>IF($U$160="zákl. prenesená",$N$160,0)</f>
        <v>0</v>
      </c>
      <c r="BH160" s="93">
        <f>IF($U$160="zníž. prenesená",$N$160,0)</f>
        <v>0</v>
      </c>
      <c r="BI160" s="93">
        <f>IF($U$160="nulová",$N$160,0)</f>
        <v>0</v>
      </c>
      <c r="BJ160" s="6" t="s">
        <v>124</v>
      </c>
      <c r="BK160" s="151">
        <f>ROUND($L$160*$K$160,3)</f>
        <v>0</v>
      </c>
      <c r="BL160" s="6" t="s">
        <v>151</v>
      </c>
      <c r="BM160" s="6" t="s">
        <v>291</v>
      </c>
    </row>
    <row r="161" spans="2:51" s="6" customFormat="1" ht="18.75" customHeight="1">
      <c r="B161" s="152"/>
      <c r="C161" s="153"/>
      <c r="D161" s="153"/>
      <c r="E161" s="153"/>
      <c r="F161" s="248" t="s">
        <v>250</v>
      </c>
      <c r="G161" s="249"/>
      <c r="H161" s="249"/>
      <c r="I161" s="249"/>
      <c r="J161" s="153"/>
      <c r="K161" s="153"/>
      <c r="L161" s="153"/>
      <c r="M161" s="153"/>
      <c r="N161" s="153"/>
      <c r="O161" s="153"/>
      <c r="P161" s="153"/>
      <c r="Q161" s="153"/>
      <c r="R161" s="154"/>
      <c r="T161" s="155"/>
      <c r="U161" s="153"/>
      <c r="V161" s="153"/>
      <c r="W161" s="153"/>
      <c r="X161" s="153"/>
      <c r="Y161" s="153"/>
      <c r="Z161" s="153"/>
      <c r="AA161" s="156"/>
      <c r="AT161" s="157" t="s">
        <v>154</v>
      </c>
      <c r="AU161" s="157" t="s">
        <v>124</v>
      </c>
      <c r="AV161" s="157" t="s">
        <v>79</v>
      </c>
      <c r="AW161" s="157" t="s">
        <v>114</v>
      </c>
      <c r="AX161" s="157" t="s">
        <v>72</v>
      </c>
      <c r="AY161" s="157" t="s">
        <v>146</v>
      </c>
    </row>
    <row r="162" spans="2:51" s="6" customFormat="1" ht="18.75" customHeight="1">
      <c r="B162" s="158"/>
      <c r="C162" s="159"/>
      <c r="D162" s="159"/>
      <c r="E162" s="159"/>
      <c r="F162" s="250" t="s">
        <v>292</v>
      </c>
      <c r="G162" s="251"/>
      <c r="H162" s="251"/>
      <c r="I162" s="251"/>
      <c r="J162" s="159"/>
      <c r="K162" s="160">
        <v>4.374</v>
      </c>
      <c r="L162" s="159"/>
      <c r="M162" s="159"/>
      <c r="N162" s="159"/>
      <c r="O162" s="159"/>
      <c r="P162" s="159"/>
      <c r="Q162" s="159"/>
      <c r="R162" s="161"/>
      <c r="T162" s="162"/>
      <c r="U162" s="159"/>
      <c r="V162" s="159"/>
      <c r="W162" s="159"/>
      <c r="X162" s="159"/>
      <c r="Y162" s="159"/>
      <c r="Z162" s="159"/>
      <c r="AA162" s="163"/>
      <c r="AT162" s="164" t="s">
        <v>154</v>
      </c>
      <c r="AU162" s="164" t="s">
        <v>124</v>
      </c>
      <c r="AV162" s="164" t="s">
        <v>124</v>
      </c>
      <c r="AW162" s="164" t="s">
        <v>114</v>
      </c>
      <c r="AX162" s="164" t="s">
        <v>79</v>
      </c>
      <c r="AY162" s="164" t="s">
        <v>146</v>
      </c>
    </row>
    <row r="163" spans="2:65" s="6" customFormat="1" ht="15.75" customHeight="1">
      <c r="B163" s="23"/>
      <c r="C163" s="143" t="s">
        <v>293</v>
      </c>
      <c r="D163" s="143" t="s">
        <v>147</v>
      </c>
      <c r="E163" s="144" t="s">
        <v>294</v>
      </c>
      <c r="F163" s="244" t="s">
        <v>295</v>
      </c>
      <c r="G163" s="245"/>
      <c r="H163" s="245"/>
      <c r="I163" s="245"/>
      <c r="J163" s="145" t="s">
        <v>150</v>
      </c>
      <c r="K163" s="146">
        <v>20.716</v>
      </c>
      <c r="L163" s="246">
        <v>0</v>
      </c>
      <c r="M163" s="245"/>
      <c r="N163" s="247">
        <f>ROUND($L$163*$K$163,3)</f>
        <v>0</v>
      </c>
      <c r="O163" s="245"/>
      <c r="P163" s="245"/>
      <c r="Q163" s="245"/>
      <c r="R163" s="25"/>
      <c r="T163" s="148"/>
      <c r="U163" s="31" t="s">
        <v>39</v>
      </c>
      <c r="V163" s="24"/>
      <c r="W163" s="149">
        <f>$V$163*$K$163</f>
        <v>0</v>
      </c>
      <c r="X163" s="149">
        <v>2.22528</v>
      </c>
      <c r="Y163" s="149">
        <f>$X$163*$K$163</f>
        <v>46.098900480000005</v>
      </c>
      <c r="Z163" s="149">
        <v>0</v>
      </c>
      <c r="AA163" s="150">
        <f>$Z$163*$K$163</f>
        <v>0</v>
      </c>
      <c r="AR163" s="6" t="s">
        <v>151</v>
      </c>
      <c r="AT163" s="6" t="s">
        <v>147</v>
      </c>
      <c r="AU163" s="6" t="s">
        <v>124</v>
      </c>
      <c r="AY163" s="6" t="s">
        <v>146</v>
      </c>
      <c r="BE163" s="93">
        <f>IF($U$163="základná",$N$163,0)</f>
        <v>0</v>
      </c>
      <c r="BF163" s="93">
        <f>IF($U$163="znížená",$N$163,0)</f>
        <v>0</v>
      </c>
      <c r="BG163" s="93">
        <f>IF($U$163="zákl. prenesená",$N$163,0)</f>
        <v>0</v>
      </c>
      <c r="BH163" s="93">
        <f>IF($U$163="zníž. prenesená",$N$163,0)</f>
        <v>0</v>
      </c>
      <c r="BI163" s="93">
        <f>IF($U$163="nulová",$N$163,0)</f>
        <v>0</v>
      </c>
      <c r="BJ163" s="6" t="s">
        <v>124</v>
      </c>
      <c r="BK163" s="151">
        <f>ROUND($L$163*$K$163,3)</f>
        <v>0</v>
      </c>
      <c r="BL163" s="6" t="s">
        <v>151</v>
      </c>
      <c r="BM163" s="6" t="s">
        <v>296</v>
      </c>
    </row>
    <row r="164" spans="2:51" s="6" customFormat="1" ht="18.75" customHeight="1">
      <c r="B164" s="152"/>
      <c r="C164" s="153"/>
      <c r="D164" s="153"/>
      <c r="E164" s="153"/>
      <c r="F164" s="248" t="s">
        <v>242</v>
      </c>
      <c r="G164" s="249"/>
      <c r="H164" s="249"/>
      <c r="I164" s="249"/>
      <c r="J164" s="153"/>
      <c r="K164" s="153"/>
      <c r="L164" s="153"/>
      <c r="M164" s="153"/>
      <c r="N164" s="153"/>
      <c r="O164" s="153"/>
      <c r="P164" s="153"/>
      <c r="Q164" s="153"/>
      <c r="R164" s="154"/>
      <c r="T164" s="155"/>
      <c r="U164" s="153"/>
      <c r="V164" s="153"/>
      <c r="W164" s="153"/>
      <c r="X164" s="153"/>
      <c r="Y164" s="153"/>
      <c r="Z164" s="153"/>
      <c r="AA164" s="156"/>
      <c r="AT164" s="157" t="s">
        <v>154</v>
      </c>
      <c r="AU164" s="157" t="s">
        <v>124</v>
      </c>
      <c r="AV164" s="157" t="s">
        <v>79</v>
      </c>
      <c r="AW164" s="157" t="s">
        <v>114</v>
      </c>
      <c r="AX164" s="157" t="s">
        <v>72</v>
      </c>
      <c r="AY164" s="157" t="s">
        <v>146</v>
      </c>
    </row>
    <row r="165" spans="2:51" s="6" customFormat="1" ht="18.75" customHeight="1">
      <c r="B165" s="158"/>
      <c r="C165" s="159"/>
      <c r="D165" s="159"/>
      <c r="E165" s="159"/>
      <c r="F165" s="250" t="s">
        <v>297</v>
      </c>
      <c r="G165" s="251"/>
      <c r="H165" s="251"/>
      <c r="I165" s="251"/>
      <c r="J165" s="159"/>
      <c r="K165" s="160">
        <v>0.461</v>
      </c>
      <c r="L165" s="159"/>
      <c r="M165" s="159"/>
      <c r="N165" s="159"/>
      <c r="O165" s="159"/>
      <c r="P165" s="159"/>
      <c r="Q165" s="159"/>
      <c r="R165" s="161"/>
      <c r="T165" s="162"/>
      <c r="U165" s="159"/>
      <c r="V165" s="159"/>
      <c r="W165" s="159"/>
      <c r="X165" s="159"/>
      <c r="Y165" s="159"/>
      <c r="Z165" s="159"/>
      <c r="AA165" s="163"/>
      <c r="AT165" s="164" t="s">
        <v>154</v>
      </c>
      <c r="AU165" s="164" t="s">
        <v>124</v>
      </c>
      <c r="AV165" s="164" t="s">
        <v>124</v>
      </c>
      <c r="AW165" s="164" t="s">
        <v>114</v>
      </c>
      <c r="AX165" s="164" t="s">
        <v>72</v>
      </c>
      <c r="AY165" s="164" t="s">
        <v>146</v>
      </c>
    </row>
    <row r="166" spans="2:51" s="6" customFormat="1" ht="18.75" customHeight="1">
      <c r="B166" s="152"/>
      <c r="C166" s="153"/>
      <c r="D166" s="153"/>
      <c r="E166" s="153"/>
      <c r="F166" s="248" t="s">
        <v>248</v>
      </c>
      <c r="G166" s="249"/>
      <c r="H166" s="249"/>
      <c r="I166" s="249"/>
      <c r="J166" s="153"/>
      <c r="K166" s="153"/>
      <c r="L166" s="153"/>
      <c r="M166" s="153"/>
      <c r="N166" s="153"/>
      <c r="O166" s="153"/>
      <c r="P166" s="153"/>
      <c r="Q166" s="153"/>
      <c r="R166" s="154"/>
      <c r="T166" s="155"/>
      <c r="U166" s="153"/>
      <c r="V166" s="153"/>
      <c r="W166" s="153"/>
      <c r="X166" s="153"/>
      <c r="Y166" s="153"/>
      <c r="Z166" s="153"/>
      <c r="AA166" s="156"/>
      <c r="AT166" s="157" t="s">
        <v>154</v>
      </c>
      <c r="AU166" s="157" t="s">
        <v>124</v>
      </c>
      <c r="AV166" s="157" t="s">
        <v>79</v>
      </c>
      <c r="AW166" s="157" t="s">
        <v>114</v>
      </c>
      <c r="AX166" s="157" t="s">
        <v>72</v>
      </c>
      <c r="AY166" s="157" t="s">
        <v>146</v>
      </c>
    </row>
    <row r="167" spans="2:51" s="6" customFormat="1" ht="32.25" customHeight="1">
      <c r="B167" s="158"/>
      <c r="C167" s="159"/>
      <c r="D167" s="159"/>
      <c r="E167" s="159"/>
      <c r="F167" s="250" t="s">
        <v>298</v>
      </c>
      <c r="G167" s="251"/>
      <c r="H167" s="251"/>
      <c r="I167" s="251"/>
      <c r="J167" s="159"/>
      <c r="K167" s="160">
        <v>13.658</v>
      </c>
      <c r="L167" s="159"/>
      <c r="M167" s="159"/>
      <c r="N167" s="159"/>
      <c r="O167" s="159"/>
      <c r="P167" s="159"/>
      <c r="Q167" s="159"/>
      <c r="R167" s="161"/>
      <c r="T167" s="162"/>
      <c r="U167" s="159"/>
      <c r="V167" s="159"/>
      <c r="W167" s="159"/>
      <c r="X167" s="159"/>
      <c r="Y167" s="159"/>
      <c r="Z167" s="159"/>
      <c r="AA167" s="163"/>
      <c r="AT167" s="164" t="s">
        <v>154</v>
      </c>
      <c r="AU167" s="164" t="s">
        <v>124</v>
      </c>
      <c r="AV167" s="164" t="s">
        <v>124</v>
      </c>
      <c r="AW167" s="164" t="s">
        <v>114</v>
      </c>
      <c r="AX167" s="164" t="s">
        <v>72</v>
      </c>
      <c r="AY167" s="164" t="s">
        <v>146</v>
      </c>
    </row>
    <row r="168" spans="2:51" s="6" customFormat="1" ht="18.75" customHeight="1">
      <c r="B168" s="152"/>
      <c r="C168" s="153"/>
      <c r="D168" s="153"/>
      <c r="E168" s="153"/>
      <c r="F168" s="248" t="s">
        <v>250</v>
      </c>
      <c r="G168" s="249"/>
      <c r="H168" s="249"/>
      <c r="I168" s="249"/>
      <c r="J168" s="153"/>
      <c r="K168" s="153"/>
      <c r="L168" s="153"/>
      <c r="M168" s="153"/>
      <c r="N168" s="153"/>
      <c r="O168" s="153"/>
      <c r="P168" s="153"/>
      <c r="Q168" s="153"/>
      <c r="R168" s="154"/>
      <c r="T168" s="155"/>
      <c r="U168" s="153"/>
      <c r="V168" s="153"/>
      <c r="W168" s="153"/>
      <c r="X168" s="153"/>
      <c r="Y168" s="153"/>
      <c r="Z168" s="153"/>
      <c r="AA168" s="156"/>
      <c r="AT168" s="157" t="s">
        <v>154</v>
      </c>
      <c r="AU168" s="157" t="s">
        <v>124</v>
      </c>
      <c r="AV168" s="157" t="s">
        <v>79</v>
      </c>
      <c r="AW168" s="157" t="s">
        <v>114</v>
      </c>
      <c r="AX168" s="157" t="s">
        <v>72</v>
      </c>
      <c r="AY168" s="157" t="s">
        <v>146</v>
      </c>
    </row>
    <row r="169" spans="2:51" s="6" customFormat="1" ht="18.75" customHeight="1">
      <c r="B169" s="158"/>
      <c r="C169" s="159"/>
      <c r="D169" s="159"/>
      <c r="E169" s="159"/>
      <c r="F169" s="250" t="s">
        <v>299</v>
      </c>
      <c r="G169" s="251"/>
      <c r="H169" s="251"/>
      <c r="I169" s="251"/>
      <c r="J169" s="159"/>
      <c r="K169" s="160">
        <v>6.597</v>
      </c>
      <c r="L169" s="159"/>
      <c r="M169" s="159"/>
      <c r="N169" s="159"/>
      <c r="O169" s="159"/>
      <c r="P169" s="159"/>
      <c r="Q169" s="159"/>
      <c r="R169" s="161"/>
      <c r="T169" s="162"/>
      <c r="U169" s="159"/>
      <c r="V169" s="159"/>
      <c r="W169" s="159"/>
      <c r="X169" s="159"/>
      <c r="Y169" s="159"/>
      <c r="Z169" s="159"/>
      <c r="AA169" s="163"/>
      <c r="AT169" s="164" t="s">
        <v>154</v>
      </c>
      <c r="AU169" s="164" t="s">
        <v>124</v>
      </c>
      <c r="AV169" s="164" t="s">
        <v>124</v>
      </c>
      <c r="AW169" s="164" t="s">
        <v>114</v>
      </c>
      <c r="AX169" s="164" t="s">
        <v>72</v>
      </c>
      <c r="AY169" s="164" t="s">
        <v>146</v>
      </c>
    </row>
    <row r="170" spans="2:51" s="6" customFormat="1" ht="18.75" customHeight="1">
      <c r="B170" s="173"/>
      <c r="C170" s="174"/>
      <c r="D170" s="174"/>
      <c r="E170" s="174"/>
      <c r="F170" s="261" t="s">
        <v>254</v>
      </c>
      <c r="G170" s="262"/>
      <c r="H170" s="262"/>
      <c r="I170" s="262"/>
      <c r="J170" s="174"/>
      <c r="K170" s="175">
        <v>20.716</v>
      </c>
      <c r="L170" s="174"/>
      <c r="M170" s="174"/>
      <c r="N170" s="174"/>
      <c r="O170" s="174"/>
      <c r="P170" s="174"/>
      <c r="Q170" s="174"/>
      <c r="R170" s="176"/>
      <c r="T170" s="177"/>
      <c r="U170" s="174"/>
      <c r="V170" s="174"/>
      <c r="W170" s="174"/>
      <c r="X170" s="174"/>
      <c r="Y170" s="174"/>
      <c r="Z170" s="174"/>
      <c r="AA170" s="178"/>
      <c r="AT170" s="179" t="s">
        <v>154</v>
      </c>
      <c r="AU170" s="179" t="s">
        <v>124</v>
      </c>
      <c r="AV170" s="179" t="s">
        <v>151</v>
      </c>
      <c r="AW170" s="179" t="s">
        <v>114</v>
      </c>
      <c r="AX170" s="179" t="s">
        <v>79</v>
      </c>
      <c r="AY170" s="179" t="s">
        <v>146</v>
      </c>
    </row>
    <row r="171" spans="2:65" s="6" customFormat="1" ht="27" customHeight="1">
      <c r="B171" s="23"/>
      <c r="C171" s="143" t="s">
        <v>300</v>
      </c>
      <c r="D171" s="143" t="s">
        <v>147</v>
      </c>
      <c r="E171" s="144" t="s">
        <v>301</v>
      </c>
      <c r="F171" s="244" t="s">
        <v>302</v>
      </c>
      <c r="G171" s="245"/>
      <c r="H171" s="245"/>
      <c r="I171" s="245"/>
      <c r="J171" s="145" t="s">
        <v>195</v>
      </c>
      <c r="K171" s="146">
        <v>0.776</v>
      </c>
      <c r="L171" s="246">
        <v>0</v>
      </c>
      <c r="M171" s="245"/>
      <c r="N171" s="247">
        <f>ROUND($L$171*$K$171,3)</f>
        <v>0</v>
      </c>
      <c r="O171" s="245"/>
      <c r="P171" s="245"/>
      <c r="Q171" s="245"/>
      <c r="R171" s="25"/>
      <c r="T171" s="148"/>
      <c r="U171" s="31" t="s">
        <v>39</v>
      </c>
      <c r="V171" s="24"/>
      <c r="W171" s="149">
        <f>$V$171*$K$171</f>
        <v>0</v>
      </c>
      <c r="X171" s="149">
        <v>1.002</v>
      </c>
      <c r="Y171" s="149">
        <f>$X$171*$K$171</f>
        <v>0.777552</v>
      </c>
      <c r="Z171" s="149">
        <v>0</v>
      </c>
      <c r="AA171" s="150">
        <f>$Z$171*$K$171</f>
        <v>0</v>
      </c>
      <c r="AR171" s="6" t="s">
        <v>151</v>
      </c>
      <c r="AT171" s="6" t="s">
        <v>147</v>
      </c>
      <c r="AU171" s="6" t="s">
        <v>124</v>
      </c>
      <c r="AY171" s="6" t="s">
        <v>146</v>
      </c>
      <c r="BE171" s="93">
        <f>IF($U$171="základná",$N$171,0)</f>
        <v>0</v>
      </c>
      <c r="BF171" s="93">
        <f>IF($U$171="znížená",$N$171,0)</f>
        <v>0</v>
      </c>
      <c r="BG171" s="93">
        <f>IF($U$171="zákl. prenesená",$N$171,0)</f>
        <v>0</v>
      </c>
      <c r="BH171" s="93">
        <f>IF($U$171="zníž. prenesená",$N$171,0)</f>
        <v>0</v>
      </c>
      <c r="BI171" s="93">
        <f>IF($U$171="nulová",$N$171,0)</f>
        <v>0</v>
      </c>
      <c r="BJ171" s="6" t="s">
        <v>124</v>
      </c>
      <c r="BK171" s="151">
        <f>ROUND($L$171*$K$171,3)</f>
        <v>0</v>
      </c>
      <c r="BL171" s="6" t="s">
        <v>151</v>
      </c>
      <c r="BM171" s="6" t="s">
        <v>303</v>
      </c>
    </row>
    <row r="172" spans="2:63" s="132" customFormat="1" ht="30.75" customHeight="1">
      <c r="B172" s="133"/>
      <c r="C172" s="134"/>
      <c r="D172" s="142" t="s">
        <v>119</v>
      </c>
      <c r="E172" s="142"/>
      <c r="F172" s="142"/>
      <c r="G172" s="142"/>
      <c r="H172" s="142"/>
      <c r="I172" s="142"/>
      <c r="J172" s="142"/>
      <c r="K172" s="142"/>
      <c r="L172" s="142"/>
      <c r="M172" s="142"/>
      <c r="N172" s="260">
        <f>$BK$172</f>
        <v>0</v>
      </c>
      <c r="O172" s="259"/>
      <c r="P172" s="259"/>
      <c r="Q172" s="259"/>
      <c r="R172" s="136"/>
      <c r="T172" s="137"/>
      <c r="U172" s="134"/>
      <c r="V172" s="134"/>
      <c r="W172" s="138">
        <f>$W$173</f>
        <v>0</v>
      </c>
      <c r="X172" s="134"/>
      <c r="Y172" s="138">
        <f>$Y$173</f>
        <v>0</v>
      </c>
      <c r="Z172" s="134"/>
      <c r="AA172" s="139">
        <f>$AA$173</f>
        <v>0</v>
      </c>
      <c r="AR172" s="140" t="s">
        <v>79</v>
      </c>
      <c r="AT172" s="140" t="s">
        <v>71</v>
      </c>
      <c r="AU172" s="140" t="s">
        <v>79</v>
      </c>
      <c r="AY172" s="140" t="s">
        <v>146</v>
      </c>
      <c r="BK172" s="141">
        <f>$BK$173</f>
        <v>0</v>
      </c>
    </row>
    <row r="173" spans="2:65" s="6" customFormat="1" ht="27" customHeight="1">
      <c r="B173" s="23"/>
      <c r="C173" s="143" t="s">
        <v>304</v>
      </c>
      <c r="D173" s="143" t="s">
        <v>147</v>
      </c>
      <c r="E173" s="144" t="s">
        <v>305</v>
      </c>
      <c r="F173" s="244" t="s">
        <v>306</v>
      </c>
      <c r="G173" s="245"/>
      <c r="H173" s="245"/>
      <c r="I173" s="245"/>
      <c r="J173" s="145" t="s">
        <v>195</v>
      </c>
      <c r="K173" s="146">
        <v>154.298</v>
      </c>
      <c r="L173" s="246">
        <v>0</v>
      </c>
      <c r="M173" s="245"/>
      <c r="N173" s="247">
        <f>ROUND($L$173*$K$173,3)</f>
        <v>0</v>
      </c>
      <c r="O173" s="245"/>
      <c r="P173" s="245"/>
      <c r="Q173" s="245"/>
      <c r="R173" s="25"/>
      <c r="T173" s="148"/>
      <c r="U173" s="31" t="s">
        <v>39</v>
      </c>
      <c r="V173" s="24"/>
      <c r="W173" s="149">
        <f>$V$173*$K$173</f>
        <v>0</v>
      </c>
      <c r="X173" s="149">
        <v>0</v>
      </c>
      <c r="Y173" s="149">
        <f>$X$173*$K$173</f>
        <v>0</v>
      </c>
      <c r="Z173" s="149">
        <v>0</v>
      </c>
      <c r="AA173" s="150">
        <f>$Z$173*$K$173</f>
        <v>0</v>
      </c>
      <c r="AR173" s="6" t="s">
        <v>151</v>
      </c>
      <c r="AT173" s="6" t="s">
        <v>147</v>
      </c>
      <c r="AU173" s="6" t="s">
        <v>124</v>
      </c>
      <c r="AY173" s="6" t="s">
        <v>146</v>
      </c>
      <c r="BE173" s="93">
        <f>IF($U$173="základná",$N$173,0)</f>
        <v>0</v>
      </c>
      <c r="BF173" s="93">
        <f>IF($U$173="znížená",$N$173,0)</f>
        <v>0</v>
      </c>
      <c r="BG173" s="93">
        <f>IF($U$173="zákl. prenesená",$N$173,0)</f>
        <v>0</v>
      </c>
      <c r="BH173" s="93">
        <f>IF($U$173="zníž. prenesená",$N$173,0)</f>
        <v>0</v>
      </c>
      <c r="BI173" s="93">
        <f>IF($U$173="nulová",$N$173,0)</f>
        <v>0</v>
      </c>
      <c r="BJ173" s="6" t="s">
        <v>124</v>
      </c>
      <c r="BK173" s="151">
        <f>ROUND($L$173*$K$173,3)</f>
        <v>0</v>
      </c>
      <c r="BL173" s="6" t="s">
        <v>151</v>
      </c>
      <c r="BM173" s="6" t="s">
        <v>307</v>
      </c>
    </row>
    <row r="174" spans="2:63" s="132" customFormat="1" ht="37.5" customHeight="1">
      <c r="B174" s="133"/>
      <c r="C174" s="134"/>
      <c r="D174" s="135" t="s">
        <v>233</v>
      </c>
      <c r="E174" s="135"/>
      <c r="F174" s="135"/>
      <c r="G174" s="135"/>
      <c r="H174" s="135"/>
      <c r="I174" s="135"/>
      <c r="J174" s="135"/>
      <c r="K174" s="135"/>
      <c r="L174" s="135"/>
      <c r="M174" s="135"/>
      <c r="N174" s="240">
        <f>$BK$174</f>
        <v>0</v>
      </c>
      <c r="O174" s="259"/>
      <c r="P174" s="259"/>
      <c r="Q174" s="259"/>
      <c r="R174" s="136"/>
      <c r="T174" s="137"/>
      <c r="U174" s="134"/>
      <c r="V174" s="134"/>
      <c r="W174" s="138">
        <f>SUM($W$175:$W$176)</f>
        <v>0</v>
      </c>
      <c r="X174" s="134"/>
      <c r="Y174" s="138">
        <f>SUM($Y$175:$Y$176)</f>
        <v>0.0196</v>
      </c>
      <c r="Z174" s="134"/>
      <c r="AA174" s="139">
        <f>SUM($AA$175:$AA$176)</f>
        <v>0</v>
      </c>
      <c r="AR174" s="140" t="s">
        <v>151</v>
      </c>
      <c r="AT174" s="140" t="s">
        <v>71</v>
      </c>
      <c r="AU174" s="140" t="s">
        <v>72</v>
      </c>
      <c r="AY174" s="140" t="s">
        <v>146</v>
      </c>
      <c r="BK174" s="141">
        <f>SUM($BK$175:$BK$176)</f>
        <v>0</v>
      </c>
    </row>
    <row r="175" spans="2:65" s="6" customFormat="1" ht="27" customHeight="1">
      <c r="B175" s="23"/>
      <c r="C175" s="143" t="s">
        <v>308</v>
      </c>
      <c r="D175" s="143" t="s">
        <v>147</v>
      </c>
      <c r="E175" s="144" t="s">
        <v>309</v>
      </c>
      <c r="F175" s="244" t="s">
        <v>310</v>
      </c>
      <c r="G175" s="245"/>
      <c r="H175" s="245"/>
      <c r="I175" s="245"/>
      <c r="J175" s="145" t="s">
        <v>311</v>
      </c>
      <c r="K175" s="146">
        <v>1</v>
      </c>
      <c r="L175" s="246">
        <v>0</v>
      </c>
      <c r="M175" s="245"/>
      <c r="N175" s="247">
        <f>ROUND($L$175*$K$175,3)</f>
        <v>0</v>
      </c>
      <c r="O175" s="245"/>
      <c r="P175" s="245"/>
      <c r="Q175" s="245"/>
      <c r="R175" s="25"/>
      <c r="T175" s="148"/>
      <c r="U175" s="31" t="s">
        <v>39</v>
      </c>
      <c r="V175" s="24"/>
      <c r="W175" s="149">
        <f>$V$175*$K$175</f>
        <v>0</v>
      </c>
      <c r="X175" s="149">
        <v>0</v>
      </c>
      <c r="Y175" s="149">
        <f>$X$175*$K$175</f>
        <v>0</v>
      </c>
      <c r="Z175" s="149">
        <v>0</v>
      </c>
      <c r="AA175" s="150">
        <f>$Z$175*$K$175</f>
        <v>0</v>
      </c>
      <c r="AR175" s="6" t="s">
        <v>312</v>
      </c>
      <c r="AT175" s="6" t="s">
        <v>147</v>
      </c>
      <c r="AU175" s="6" t="s">
        <v>79</v>
      </c>
      <c r="AY175" s="6" t="s">
        <v>146</v>
      </c>
      <c r="BE175" s="93">
        <f>IF($U$175="základná",$N$175,0)</f>
        <v>0</v>
      </c>
      <c r="BF175" s="93">
        <f>IF($U$175="znížená",$N$175,0)</f>
        <v>0</v>
      </c>
      <c r="BG175" s="93">
        <f>IF($U$175="zákl. prenesená",$N$175,0)</f>
        <v>0</v>
      </c>
      <c r="BH175" s="93">
        <f>IF($U$175="zníž. prenesená",$N$175,0)</f>
        <v>0</v>
      </c>
      <c r="BI175" s="93">
        <f>IF($U$175="nulová",$N$175,0)</f>
        <v>0</v>
      </c>
      <c r="BJ175" s="6" t="s">
        <v>124</v>
      </c>
      <c r="BK175" s="151">
        <f>ROUND($L$175*$K$175,3)</f>
        <v>0</v>
      </c>
      <c r="BL175" s="6" t="s">
        <v>312</v>
      </c>
      <c r="BM175" s="6" t="s">
        <v>313</v>
      </c>
    </row>
    <row r="176" spans="2:65" s="6" customFormat="1" ht="39" customHeight="1">
      <c r="B176" s="23"/>
      <c r="C176" s="143" t="s">
        <v>314</v>
      </c>
      <c r="D176" s="143" t="s">
        <v>147</v>
      </c>
      <c r="E176" s="144" t="s">
        <v>315</v>
      </c>
      <c r="F176" s="244" t="s">
        <v>316</v>
      </c>
      <c r="G176" s="245"/>
      <c r="H176" s="245"/>
      <c r="I176" s="245"/>
      <c r="J176" s="145" t="s">
        <v>311</v>
      </c>
      <c r="K176" s="146">
        <v>1</v>
      </c>
      <c r="L176" s="246">
        <v>0</v>
      </c>
      <c r="M176" s="245"/>
      <c r="N176" s="247">
        <f>ROUND($L$176*$K$176,3)</f>
        <v>0</v>
      </c>
      <c r="O176" s="245"/>
      <c r="P176" s="245"/>
      <c r="Q176" s="245"/>
      <c r="R176" s="25"/>
      <c r="T176" s="148"/>
      <c r="U176" s="31" t="s">
        <v>39</v>
      </c>
      <c r="V176" s="24"/>
      <c r="W176" s="149">
        <f>$V$176*$K$176</f>
        <v>0</v>
      </c>
      <c r="X176" s="149">
        <v>0.0196</v>
      </c>
      <c r="Y176" s="149">
        <f>$X$176*$K$176</f>
        <v>0.0196</v>
      </c>
      <c r="Z176" s="149">
        <v>0</v>
      </c>
      <c r="AA176" s="150">
        <f>$Z$176*$K$176</f>
        <v>0</v>
      </c>
      <c r="AR176" s="6" t="s">
        <v>300</v>
      </c>
      <c r="AT176" s="6" t="s">
        <v>147</v>
      </c>
      <c r="AU176" s="6" t="s">
        <v>79</v>
      </c>
      <c r="AY176" s="6" t="s">
        <v>146</v>
      </c>
      <c r="BE176" s="93">
        <f>IF($U$176="základná",$N$176,0)</f>
        <v>0</v>
      </c>
      <c r="BF176" s="93">
        <f>IF($U$176="znížená",$N$176,0)</f>
        <v>0</v>
      </c>
      <c r="BG176" s="93">
        <f>IF($U$176="zákl. prenesená",$N$176,0)</f>
        <v>0</v>
      </c>
      <c r="BH176" s="93">
        <f>IF($U$176="zníž. prenesená",$N$176,0)</f>
        <v>0</v>
      </c>
      <c r="BI176" s="93">
        <f>IF($U$176="nulová",$N$176,0)</f>
        <v>0</v>
      </c>
      <c r="BJ176" s="6" t="s">
        <v>124</v>
      </c>
      <c r="BK176" s="151">
        <f>ROUND($L$176*$K$176,3)</f>
        <v>0</v>
      </c>
      <c r="BL176" s="6" t="s">
        <v>300</v>
      </c>
      <c r="BM176" s="6" t="s">
        <v>317</v>
      </c>
    </row>
    <row r="177" spans="2:63" s="132" customFormat="1" ht="37.5" customHeight="1">
      <c r="B177" s="133"/>
      <c r="C177" s="134"/>
      <c r="D177" s="135" t="s">
        <v>234</v>
      </c>
      <c r="E177" s="135"/>
      <c r="F177" s="135"/>
      <c r="G177" s="135"/>
      <c r="H177" s="135"/>
      <c r="I177" s="135"/>
      <c r="J177" s="135"/>
      <c r="K177" s="135"/>
      <c r="L177" s="135"/>
      <c r="M177" s="135"/>
      <c r="N177" s="240">
        <f>$BK$177</f>
        <v>0</v>
      </c>
      <c r="O177" s="259"/>
      <c r="P177" s="259"/>
      <c r="Q177" s="259"/>
      <c r="R177" s="136"/>
      <c r="T177" s="137"/>
      <c r="U177" s="134"/>
      <c r="V177" s="134"/>
      <c r="W177" s="138">
        <f>$W$178</f>
        <v>0</v>
      </c>
      <c r="X177" s="134"/>
      <c r="Y177" s="138">
        <f>$Y$178</f>
        <v>0</v>
      </c>
      <c r="Z177" s="134"/>
      <c r="AA177" s="139">
        <f>$AA$178</f>
        <v>0</v>
      </c>
      <c r="AR177" s="140" t="s">
        <v>168</v>
      </c>
      <c r="AT177" s="140" t="s">
        <v>71</v>
      </c>
      <c r="AU177" s="140" t="s">
        <v>72</v>
      </c>
      <c r="AY177" s="140" t="s">
        <v>146</v>
      </c>
      <c r="BK177" s="141">
        <f>$BK$178</f>
        <v>0</v>
      </c>
    </row>
    <row r="178" spans="2:63" s="132" customFormat="1" ht="21" customHeight="1">
      <c r="B178" s="133"/>
      <c r="C178" s="134"/>
      <c r="D178" s="142" t="s">
        <v>235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260">
        <f>$BK$178</f>
        <v>0</v>
      </c>
      <c r="O178" s="259"/>
      <c r="P178" s="259"/>
      <c r="Q178" s="259"/>
      <c r="R178" s="136"/>
      <c r="T178" s="137"/>
      <c r="U178" s="134"/>
      <c r="V178" s="134"/>
      <c r="W178" s="138">
        <f>SUM($W$179:$W$180)</f>
        <v>0</v>
      </c>
      <c r="X178" s="134"/>
      <c r="Y178" s="138">
        <f>SUM($Y$179:$Y$180)</f>
        <v>0</v>
      </c>
      <c r="Z178" s="134"/>
      <c r="AA178" s="139">
        <f>SUM($AA$179:$AA$180)</f>
        <v>0</v>
      </c>
      <c r="AR178" s="140" t="s">
        <v>168</v>
      </c>
      <c r="AT178" s="140" t="s">
        <v>71</v>
      </c>
      <c r="AU178" s="140" t="s">
        <v>79</v>
      </c>
      <c r="AY178" s="140" t="s">
        <v>146</v>
      </c>
      <c r="BK178" s="141">
        <f>SUM($BK$179:$BK$180)</f>
        <v>0</v>
      </c>
    </row>
    <row r="179" spans="2:65" s="6" customFormat="1" ht="27" customHeight="1">
      <c r="B179" s="23"/>
      <c r="C179" s="143" t="s">
        <v>8</v>
      </c>
      <c r="D179" s="143" t="s">
        <v>147</v>
      </c>
      <c r="E179" s="144" t="s">
        <v>318</v>
      </c>
      <c r="F179" s="244" t="s">
        <v>319</v>
      </c>
      <c r="G179" s="245"/>
      <c r="H179" s="245"/>
      <c r="I179" s="245"/>
      <c r="J179" s="145" t="s">
        <v>320</v>
      </c>
      <c r="K179" s="146">
        <v>1</v>
      </c>
      <c r="L179" s="246">
        <v>0</v>
      </c>
      <c r="M179" s="245"/>
      <c r="N179" s="247">
        <f>ROUND($L$179*$K$179,3)</f>
        <v>0</v>
      </c>
      <c r="O179" s="245"/>
      <c r="P179" s="245"/>
      <c r="Q179" s="245"/>
      <c r="R179" s="25"/>
      <c r="T179" s="148"/>
      <c r="U179" s="31" t="s">
        <v>39</v>
      </c>
      <c r="V179" s="24"/>
      <c r="W179" s="149">
        <f>$V$179*$K$179</f>
        <v>0</v>
      </c>
      <c r="X179" s="149">
        <v>0</v>
      </c>
      <c r="Y179" s="149">
        <f>$X$179*$K$179</f>
        <v>0</v>
      </c>
      <c r="Z179" s="149">
        <v>0</v>
      </c>
      <c r="AA179" s="150">
        <f>$Z$179*$K$179</f>
        <v>0</v>
      </c>
      <c r="AR179" s="6" t="s">
        <v>321</v>
      </c>
      <c r="AT179" s="6" t="s">
        <v>147</v>
      </c>
      <c r="AU179" s="6" t="s">
        <v>124</v>
      </c>
      <c r="AY179" s="6" t="s">
        <v>146</v>
      </c>
      <c r="BE179" s="93">
        <f>IF($U$179="základná",$N$179,0)</f>
        <v>0</v>
      </c>
      <c r="BF179" s="93">
        <f>IF($U$179="znížená",$N$179,0)</f>
        <v>0</v>
      </c>
      <c r="BG179" s="93">
        <f>IF($U$179="zákl. prenesená",$N$179,0)</f>
        <v>0</v>
      </c>
      <c r="BH179" s="93">
        <f>IF($U$179="zníž. prenesená",$N$179,0)</f>
        <v>0</v>
      </c>
      <c r="BI179" s="93">
        <f>IF($U$179="nulová",$N$179,0)</f>
        <v>0</v>
      </c>
      <c r="BJ179" s="6" t="s">
        <v>124</v>
      </c>
      <c r="BK179" s="151">
        <f>ROUND($L$179*$K$179,3)</f>
        <v>0</v>
      </c>
      <c r="BL179" s="6" t="s">
        <v>321</v>
      </c>
      <c r="BM179" s="6" t="s">
        <v>322</v>
      </c>
    </row>
    <row r="180" spans="2:65" s="6" customFormat="1" ht="15.75" customHeight="1">
      <c r="B180" s="23"/>
      <c r="C180" s="143" t="s">
        <v>323</v>
      </c>
      <c r="D180" s="143" t="s">
        <v>147</v>
      </c>
      <c r="E180" s="144" t="s">
        <v>324</v>
      </c>
      <c r="F180" s="244" t="s">
        <v>325</v>
      </c>
      <c r="G180" s="245"/>
      <c r="H180" s="245"/>
      <c r="I180" s="245"/>
      <c r="J180" s="145" t="s">
        <v>326</v>
      </c>
      <c r="K180" s="146">
        <v>3</v>
      </c>
      <c r="L180" s="246">
        <v>0</v>
      </c>
      <c r="M180" s="245"/>
      <c r="N180" s="247">
        <f>ROUND($L$180*$K$180,3)</f>
        <v>0</v>
      </c>
      <c r="O180" s="245"/>
      <c r="P180" s="245"/>
      <c r="Q180" s="245"/>
      <c r="R180" s="25"/>
      <c r="T180" s="148"/>
      <c r="U180" s="31" t="s">
        <v>39</v>
      </c>
      <c r="V180" s="24"/>
      <c r="W180" s="149">
        <f>$V$180*$K$180</f>
        <v>0</v>
      </c>
      <c r="X180" s="149">
        <v>0</v>
      </c>
      <c r="Y180" s="149">
        <f>$X$180*$K$180</f>
        <v>0</v>
      </c>
      <c r="Z180" s="149">
        <v>0</v>
      </c>
      <c r="AA180" s="150">
        <f>$Z$180*$K$180</f>
        <v>0</v>
      </c>
      <c r="AR180" s="6" t="s">
        <v>321</v>
      </c>
      <c r="AT180" s="6" t="s">
        <v>147</v>
      </c>
      <c r="AU180" s="6" t="s">
        <v>124</v>
      </c>
      <c r="AY180" s="6" t="s">
        <v>146</v>
      </c>
      <c r="BE180" s="93">
        <f>IF($U$180="základná",$N$180,0)</f>
        <v>0</v>
      </c>
      <c r="BF180" s="93">
        <f>IF($U$180="znížená",$N$180,0)</f>
        <v>0</v>
      </c>
      <c r="BG180" s="93">
        <f>IF($U$180="zákl. prenesená",$N$180,0)</f>
        <v>0</v>
      </c>
      <c r="BH180" s="93">
        <f>IF($U$180="zníž. prenesená",$N$180,0)</f>
        <v>0</v>
      </c>
      <c r="BI180" s="93">
        <f>IF($U$180="nulová",$N$180,0)</f>
        <v>0</v>
      </c>
      <c r="BJ180" s="6" t="s">
        <v>124</v>
      </c>
      <c r="BK180" s="151">
        <f>ROUND($L$180*$K$180,3)</f>
        <v>0</v>
      </c>
      <c r="BL180" s="6" t="s">
        <v>321</v>
      </c>
      <c r="BM180" s="6" t="s">
        <v>327</v>
      </c>
    </row>
    <row r="181" spans="2:63" s="6" customFormat="1" ht="51" customHeight="1">
      <c r="B181" s="23"/>
      <c r="C181" s="24"/>
      <c r="D181" s="135" t="s">
        <v>197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0">
        <f>$BK$181</f>
        <v>0</v>
      </c>
      <c r="O181" s="208"/>
      <c r="P181" s="208"/>
      <c r="Q181" s="208"/>
      <c r="R181" s="25"/>
      <c r="T181" s="64"/>
      <c r="U181" s="24"/>
      <c r="V181" s="24"/>
      <c r="W181" s="24"/>
      <c r="X181" s="24"/>
      <c r="Y181" s="24"/>
      <c r="Z181" s="24"/>
      <c r="AA181" s="65"/>
      <c r="AT181" s="6" t="s">
        <v>71</v>
      </c>
      <c r="AU181" s="6" t="s">
        <v>72</v>
      </c>
      <c r="AY181" s="6" t="s">
        <v>198</v>
      </c>
      <c r="BK181" s="151">
        <f>SUM($BK$182:$BK$186)</f>
        <v>0</v>
      </c>
    </row>
    <row r="182" spans="2:63" s="6" customFormat="1" ht="23.25" customHeight="1">
      <c r="B182" s="23"/>
      <c r="C182" s="169"/>
      <c r="D182" s="169" t="s">
        <v>147</v>
      </c>
      <c r="E182" s="170"/>
      <c r="F182" s="256"/>
      <c r="G182" s="257"/>
      <c r="H182" s="257"/>
      <c r="I182" s="257"/>
      <c r="J182" s="171"/>
      <c r="K182" s="147"/>
      <c r="L182" s="246"/>
      <c r="M182" s="245"/>
      <c r="N182" s="247">
        <f>$BK$182</f>
        <v>0</v>
      </c>
      <c r="O182" s="245"/>
      <c r="P182" s="245"/>
      <c r="Q182" s="245"/>
      <c r="R182" s="25"/>
      <c r="T182" s="148"/>
      <c r="U182" s="172" t="s">
        <v>39</v>
      </c>
      <c r="V182" s="24"/>
      <c r="W182" s="24"/>
      <c r="X182" s="24"/>
      <c r="Y182" s="24"/>
      <c r="Z182" s="24"/>
      <c r="AA182" s="65"/>
      <c r="AT182" s="6" t="s">
        <v>198</v>
      </c>
      <c r="AU182" s="6" t="s">
        <v>79</v>
      </c>
      <c r="AY182" s="6" t="s">
        <v>198</v>
      </c>
      <c r="BE182" s="93">
        <f>IF($U$182="základná",$N$182,0)</f>
        <v>0</v>
      </c>
      <c r="BF182" s="93">
        <f>IF($U$182="znížená",$N$182,0)</f>
        <v>0</v>
      </c>
      <c r="BG182" s="93">
        <f>IF($U$182="zákl. prenesená",$N$182,0)</f>
        <v>0</v>
      </c>
      <c r="BH182" s="93">
        <f>IF($U$182="zníž. prenesená",$N$182,0)</f>
        <v>0</v>
      </c>
      <c r="BI182" s="93">
        <f>IF($U$182="nulová",$N$182,0)</f>
        <v>0</v>
      </c>
      <c r="BJ182" s="6" t="s">
        <v>124</v>
      </c>
      <c r="BK182" s="151">
        <f>$L$182*$K$182</f>
        <v>0</v>
      </c>
    </row>
    <row r="183" spans="2:63" s="6" customFormat="1" ht="23.25" customHeight="1">
      <c r="B183" s="23"/>
      <c r="C183" s="169"/>
      <c r="D183" s="169" t="s">
        <v>147</v>
      </c>
      <c r="E183" s="170"/>
      <c r="F183" s="256"/>
      <c r="G183" s="257"/>
      <c r="H183" s="257"/>
      <c r="I183" s="257"/>
      <c r="J183" s="171"/>
      <c r="K183" s="147"/>
      <c r="L183" s="246"/>
      <c r="M183" s="245"/>
      <c r="N183" s="247">
        <f>$BK$183</f>
        <v>0</v>
      </c>
      <c r="O183" s="245"/>
      <c r="P183" s="245"/>
      <c r="Q183" s="245"/>
      <c r="R183" s="25"/>
      <c r="T183" s="148"/>
      <c r="U183" s="172" t="s">
        <v>39</v>
      </c>
      <c r="V183" s="24"/>
      <c r="W183" s="24"/>
      <c r="X183" s="24"/>
      <c r="Y183" s="24"/>
      <c r="Z183" s="24"/>
      <c r="AA183" s="65"/>
      <c r="AT183" s="6" t="s">
        <v>198</v>
      </c>
      <c r="AU183" s="6" t="s">
        <v>79</v>
      </c>
      <c r="AY183" s="6" t="s">
        <v>198</v>
      </c>
      <c r="BE183" s="93">
        <f>IF($U$183="základná",$N$183,0)</f>
        <v>0</v>
      </c>
      <c r="BF183" s="93">
        <f>IF($U$183="znížená",$N$183,0)</f>
        <v>0</v>
      </c>
      <c r="BG183" s="93">
        <f>IF($U$183="zákl. prenesená",$N$183,0)</f>
        <v>0</v>
      </c>
      <c r="BH183" s="93">
        <f>IF($U$183="zníž. prenesená",$N$183,0)</f>
        <v>0</v>
      </c>
      <c r="BI183" s="93">
        <f>IF($U$183="nulová",$N$183,0)</f>
        <v>0</v>
      </c>
      <c r="BJ183" s="6" t="s">
        <v>124</v>
      </c>
      <c r="BK183" s="151">
        <f>$L$183*$K$183</f>
        <v>0</v>
      </c>
    </row>
    <row r="184" spans="2:63" s="6" customFormat="1" ht="23.25" customHeight="1">
      <c r="B184" s="23"/>
      <c r="C184" s="169"/>
      <c r="D184" s="169" t="s">
        <v>147</v>
      </c>
      <c r="E184" s="170"/>
      <c r="F184" s="256"/>
      <c r="G184" s="257"/>
      <c r="H184" s="257"/>
      <c r="I184" s="257"/>
      <c r="J184" s="171"/>
      <c r="K184" s="147"/>
      <c r="L184" s="246"/>
      <c r="M184" s="245"/>
      <c r="N184" s="247">
        <f>$BK$184</f>
        <v>0</v>
      </c>
      <c r="O184" s="245"/>
      <c r="P184" s="245"/>
      <c r="Q184" s="245"/>
      <c r="R184" s="25"/>
      <c r="T184" s="148"/>
      <c r="U184" s="172" t="s">
        <v>39</v>
      </c>
      <c r="V184" s="24"/>
      <c r="W184" s="24"/>
      <c r="X184" s="24"/>
      <c r="Y184" s="24"/>
      <c r="Z184" s="24"/>
      <c r="AA184" s="65"/>
      <c r="AT184" s="6" t="s">
        <v>198</v>
      </c>
      <c r="AU184" s="6" t="s">
        <v>79</v>
      </c>
      <c r="AY184" s="6" t="s">
        <v>198</v>
      </c>
      <c r="BE184" s="93">
        <f>IF($U$184="základná",$N$184,0)</f>
        <v>0</v>
      </c>
      <c r="BF184" s="93">
        <f>IF($U$184="znížená",$N$184,0)</f>
        <v>0</v>
      </c>
      <c r="BG184" s="93">
        <f>IF($U$184="zákl. prenesená",$N$184,0)</f>
        <v>0</v>
      </c>
      <c r="BH184" s="93">
        <f>IF($U$184="zníž. prenesená",$N$184,0)</f>
        <v>0</v>
      </c>
      <c r="BI184" s="93">
        <f>IF($U$184="nulová",$N$184,0)</f>
        <v>0</v>
      </c>
      <c r="BJ184" s="6" t="s">
        <v>124</v>
      </c>
      <c r="BK184" s="151">
        <f>$L$184*$K$184</f>
        <v>0</v>
      </c>
    </row>
    <row r="185" spans="2:63" s="6" customFormat="1" ht="23.25" customHeight="1">
      <c r="B185" s="23"/>
      <c r="C185" s="169"/>
      <c r="D185" s="169" t="s">
        <v>147</v>
      </c>
      <c r="E185" s="170"/>
      <c r="F185" s="256"/>
      <c r="G185" s="257"/>
      <c r="H185" s="257"/>
      <c r="I185" s="257"/>
      <c r="J185" s="171"/>
      <c r="K185" s="147"/>
      <c r="L185" s="246"/>
      <c r="M185" s="245"/>
      <c r="N185" s="247">
        <f>$BK$185</f>
        <v>0</v>
      </c>
      <c r="O185" s="245"/>
      <c r="P185" s="245"/>
      <c r="Q185" s="245"/>
      <c r="R185" s="25"/>
      <c r="T185" s="148"/>
      <c r="U185" s="172" t="s">
        <v>39</v>
      </c>
      <c r="V185" s="24"/>
      <c r="W185" s="24"/>
      <c r="X185" s="24"/>
      <c r="Y185" s="24"/>
      <c r="Z185" s="24"/>
      <c r="AA185" s="65"/>
      <c r="AT185" s="6" t="s">
        <v>198</v>
      </c>
      <c r="AU185" s="6" t="s">
        <v>79</v>
      </c>
      <c r="AY185" s="6" t="s">
        <v>198</v>
      </c>
      <c r="BE185" s="93">
        <f>IF($U$185="základná",$N$185,0)</f>
        <v>0</v>
      </c>
      <c r="BF185" s="93">
        <f>IF($U$185="znížená",$N$185,0)</f>
        <v>0</v>
      </c>
      <c r="BG185" s="93">
        <f>IF($U$185="zákl. prenesená",$N$185,0)</f>
        <v>0</v>
      </c>
      <c r="BH185" s="93">
        <f>IF($U$185="zníž. prenesená",$N$185,0)</f>
        <v>0</v>
      </c>
      <c r="BI185" s="93">
        <f>IF($U$185="nulová",$N$185,0)</f>
        <v>0</v>
      </c>
      <c r="BJ185" s="6" t="s">
        <v>124</v>
      </c>
      <c r="BK185" s="151">
        <f>$L$185*$K$185</f>
        <v>0</v>
      </c>
    </row>
    <row r="186" spans="2:63" s="6" customFormat="1" ht="23.25" customHeight="1">
      <c r="B186" s="23"/>
      <c r="C186" s="169"/>
      <c r="D186" s="169" t="s">
        <v>147</v>
      </c>
      <c r="E186" s="170"/>
      <c r="F186" s="256"/>
      <c r="G186" s="257"/>
      <c r="H186" s="257"/>
      <c r="I186" s="257"/>
      <c r="J186" s="171"/>
      <c r="K186" s="147"/>
      <c r="L186" s="246"/>
      <c r="M186" s="245"/>
      <c r="N186" s="247">
        <f>$BK$186</f>
        <v>0</v>
      </c>
      <c r="O186" s="245"/>
      <c r="P186" s="245"/>
      <c r="Q186" s="245"/>
      <c r="R186" s="25"/>
      <c r="T186" s="148"/>
      <c r="U186" s="172" t="s">
        <v>39</v>
      </c>
      <c r="V186" s="43"/>
      <c r="W186" s="43"/>
      <c r="X186" s="43"/>
      <c r="Y186" s="43"/>
      <c r="Z186" s="43"/>
      <c r="AA186" s="45"/>
      <c r="AT186" s="6" t="s">
        <v>198</v>
      </c>
      <c r="AU186" s="6" t="s">
        <v>79</v>
      </c>
      <c r="AY186" s="6" t="s">
        <v>198</v>
      </c>
      <c r="BE186" s="93">
        <f>IF($U$186="základná",$N$186,0)</f>
        <v>0</v>
      </c>
      <c r="BF186" s="93">
        <f>IF($U$186="znížená",$N$186,0)</f>
        <v>0</v>
      </c>
      <c r="BG186" s="93">
        <f>IF($U$186="zákl. prenesená",$N$186,0)</f>
        <v>0</v>
      </c>
      <c r="BH186" s="93">
        <f>IF($U$186="zníž. prenesená",$N$186,0)</f>
        <v>0</v>
      </c>
      <c r="BI186" s="93">
        <f>IF($U$186="nulová",$N$186,0)</f>
        <v>0</v>
      </c>
      <c r="BJ186" s="6" t="s">
        <v>124</v>
      </c>
      <c r="BK186" s="151">
        <f>$L$186*$K$186</f>
        <v>0</v>
      </c>
    </row>
    <row r="187" spans="2:18" s="6" customFormat="1" ht="7.5" customHeight="1">
      <c r="B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8"/>
    </row>
    <row r="188" s="2" customFormat="1" ht="14.25" customHeight="1"/>
  </sheetData>
  <sheetProtection password="CC35" sheet="1" objects="1" scenarios="1" formatColumns="0" formatRows="0" sort="0" autoFilter="0"/>
  <mergeCells count="186">
    <mergeCell ref="N178:Q178"/>
    <mergeCell ref="N181:Q181"/>
    <mergeCell ref="H1:K1"/>
    <mergeCell ref="S2:AC2"/>
    <mergeCell ref="F186:I186"/>
    <mergeCell ref="L186:M186"/>
    <mergeCell ref="N186:Q186"/>
    <mergeCell ref="N123:Q123"/>
    <mergeCell ref="N124:Q124"/>
    <mergeCell ref="N125:Q125"/>
    <mergeCell ref="N144:Q144"/>
    <mergeCell ref="N172:Q172"/>
    <mergeCell ref="N174:Q174"/>
    <mergeCell ref="N177:Q17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0:I170"/>
    <mergeCell ref="F171:I171"/>
    <mergeCell ref="L171:M171"/>
    <mergeCell ref="N171:Q171"/>
    <mergeCell ref="F173:I173"/>
    <mergeCell ref="L173:M173"/>
    <mergeCell ref="N173:Q173"/>
    <mergeCell ref="F164:I164"/>
    <mergeCell ref="F165:I165"/>
    <mergeCell ref="F166:I166"/>
    <mergeCell ref="F167:I167"/>
    <mergeCell ref="F168:I168"/>
    <mergeCell ref="F169:I169"/>
    <mergeCell ref="L160:M160"/>
    <mergeCell ref="N160:Q160"/>
    <mergeCell ref="F161:I161"/>
    <mergeCell ref="F162:I162"/>
    <mergeCell ref="F163:I163"/>
    <mergeCell ref="L163:M163"/>
    <mergeCell ref="N163:Q163"/>
    <mergeCell ref="F155:I155"/>
    <mergeCell ref="F156:I156"/>
    <mergeCell ref="F157:I157"/>
    <mergeCell ref="F158:I158"/>
    <mergeCell ref="F159:I159"/>
    <mergeCell ref="F160:I160"/>
    <mergeCell ref="F152:I152"/>
    <mergeCell ref="L152:M152"/>
    <mergeCell ref="N152:Q152"/>
    <mergeCell ref="F153:I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6:I146"/>
    <mergeCell ref="F147:I147"/>
    <mergeCell ref="F148:I148"/>
    <mergeCell ref="L148:M148"/>
    <mergeCell ref="N148:Q148"/>
    <mergeCell ref="F149:I149"/>
    <mergeCell ref="F141:I141"/>
    <mergeCell ref="L141:M141"/>
    <mergeCell ref="N141:Q141"/>
    <mergeCell ref="F142:I142"/>
    <mergeCell ref="F143:I143"/>
    <mergeCell ref="F145:I145"/>
    <mergeCell ref="L145:M145"/>
    <mergeCell ref="N145:Q145"/>
    <mergeCell ref="F138:I138"/>
    <mergeCell ref="F139:I139"/>
    <mergeCell ref="L139:M139"/>
    <mergeCell ref="N139:Q139"/>
    <mergeCell ref="F140:I140"/>
    <mergeCell ref="L140:M140"/>
    <mergeCell ref="N140:Q140"/>
    <mergeCell ref="F132:I132"/>
    <mergeCell ref="F133:I133"/>
    <mergeCell ref="F134:I134"/>
    <mergeCell ref="F135:I135"/>
    <mergeCell ref="F136:I136"/>
    <mergeCell ref="F137:I137"/>
    <mergeCell ref="F128:I128"/>
    <mergeCell ref="F129:I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82:D187">
      <formula1>"K,M"</formula1>
    </dataValidation>
    <dataValidation type="list" allowBlank="1" showInputMessage="1" showErrorMessage="1" error="Povolené sú hodnoty základná, znížená, nulová." sqref="U182:U187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706</v>
      </c>
      <c r="G1" s="269"/>
      <c r="H1" s="271" t="s">
        <v>707</v>
      </c>
      <c r="I1" s="271"/>
      <c r="J1" s="271"/>
      <c r="K1" s="271"/>
      <c r="L1" s="269" t="s">
        <v>708</v>
      </c>
      <c r="M1" s="267"/>
      <c r="N1" s="267"/>
      <c r="O1" s="268" t="s">
        <v>105</v>
      </c>
      <c r="P1" s="267"/>
      <c r="Q1" s="267"/>
      <c r="R1" s="267"/>
      <c r="S1" s="269" t="s">
        <v>709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9" t="s">
        <v>106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15</v>
      </c>
      <c r="E6" s="11"/>
      <c r="F6" s="229" t="str">
        <f>'Rekapitulácia stavby'!$K$6</f>
        <v>Novostavba rodinného domu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107</v>
      </c>
      <c r="E7" s="24"/>
      <c r="F7" s="195" t="s">
        <v>328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17</v>
      </c>
      <c r="E8" s="24"/>
      <c r="F8" s="16"/>
      <c r="G8" s="24"/>
      <c r="H8" s="24"/>
      <c r="I8" s="24"/>
      <c r="J8" s="24"/>
      <c r="K8" s="24"/>
      <c r="L8" s="24"/>
      <c r="M8" s="18" t="s">
        <v>18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19</v>
      </c>
      <c r="E9" s="24"/>
      <c r="F9" s="16" t="s">
        <v>20</v>
      </c>
      <c r="G9" s="24"/>
      <c r="H9" s="24"/>
      <c r="I9" s="24"/>
      <c r="J9" s="24"/>
      <c r="K9" s="24"/>
      <c r="L9" s="24"/>
      <c r="M9" s="18" t="s">
        <v>21</v>
      </c>
      <c r="N9" s="24"/>
      <c r="O9" s="230" t="str">
        <f>'Rekapitulácia stavby'!$AN$8</f>
        <v>12.09.2015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23</v>
      </c>
      <c r="E11" s="24"/>
      <c r="F11" s="24"/>
      <c r="G11" s="24"/>
      <c r="H11" s="24"/>
      <c r="I11" s="24"/>
      <c r="J11" s="24"/>
      <c r="K11" s="24"/>
      <c r="L11" s="24"/>
      <c r="M11" s="18" t="s">
        <v>24</v>
      </c>
      <c r="N11" s="24"/>
      <c r="O11" s="194">
        <f>IF('Rekapitulácia stavby'!$AN$10="","",'Rekapitulácia stavby'!$AN$10)</f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25</v>
      </c>
      <c r="N12" s="24"/>
      <c r="O12" s="194">
        <f>IF('Rekapitulácia stavby'!$AN$11="","",'Rekapitulácia stavby'!$AN$11)</f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26</v>
      </c>
      <c r="E14" s="24"/>
      <c r="F14" s="24"/>
      <c r="G14" s="24"/>
      <c r="H14" s="24"/>
      <c r="I14" s="24"/>
      <c r="J14" s="24"/>
      <c r="K14" s="24"/>
      <c r="L14" s="24"/>
      <c r="M14" s="18" t="s">
        <v>24</v>
      </c>
      <c r="N14" s="24"/>
      <c r="O14" s="231" t="str">
        <f>IF('Rekapitulácia stavby'!$AN$13="","",'Rekapitulácia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IF('Rekapitulácia stavby'!$E$14="","",'Rekapitulácia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25</v>
      </c>
      <c r="N15" s="24"/>
      <c r="O15" s="231" t="str">
        <f>IF('Rekapitulácia stavby'!$AN$14="","",'Rekapitulácia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28</v>
      </c>
      <c r="E17" s="24"/>
      <c r="F17" s="24"/>
      <c r="G17" s="24"/>
      <c r="H17" s="24"/>
      <c r="I17" s="24"/>
      <c r="J17" s="24"/>
      <c r="K17" s="24"/>
      <c r="L17" s="24"/>
      <c r="M17" s="18" t="s">
        <v>24</v>
      </c>
      <c r="N17" s="24"/>
      <c r="O17" s="194">
        <f>IF('Rekapitulácia stavby'!$AN$16="","",'Rekapitulácia stavby'!$AN$16)</f>
      </c>
      <c r="P17" s="208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IF('Rekapitulácia stavby'!$E$17="","",'Rekapitulácia stavby'!$E$17)</f>
        <v> </v>
      </c>
      <c r="F18" s="24"/>
      <c r="G18" s="24"/>
      <c r="H18" s="24"/>
      <c r="I18" s="24"/>
      <c r="J18" s="24"/>
      <c r="K18" s="24"/>
      <c r="L18" s="24"/>
      <c r="M18" s="18" t="s">
        <v>25</v>
      </c>
      <c r="N18" s="24"/>
      <c r="O18" s="194">
        <f>IF('Rekapitulácia stavby'!$AN$17="","",'Rekapitulácia stavby'!$AN$17)</f>
      </c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31</v>
      </c>
      <c r="E20" s="24"/>
      <c r="F20" s="24"/>
      <c r="G20" s="24"/>
      <c r="H20" s="24"/>
      <c r="I20" s="24"/>
      <c r="J20" s="24"/>
      <c r="K20" s="24"/>
      <c r="L20" s="24"/>
      <c r="M20" s="18" t="s">
        <v>24</v>
      </c>
      <c r="N20" s="24"/>
      <c r="O20" s="194">
        <f>IF('Rekapitulácia stavby'!$AN$19="","",'Rekapitulácia stavby'!$AN$19)</f>
      </c>
      <c r="P20" s="20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25</v>
      </c>
      <c r="N21" s="24"/>
      <c r="O21" s="194">
        <f>IF('Rekapitulácia stavby'!$AN$20="","",'Rekapitulácia stavby'!$AN$20)</f>
      </c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7"/>
      <c r="F24" s="232"/>
      <c r="G24" s="232"/>
      <c r="H24" s="232"/>
      <c r="I24" s="232"/>
      <c r="J24" s="232"/>
      <c r="K24" s="232"/>
      <c r="L24" s="232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109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8">
        <f>$N$99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35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36</v>
      </c>
      <c r="E32" s="29" t="s">
        <v>37</v>
      </c>
      <c r="F32" s="30">
        <v>0.2</v>
      </c>
      <c r="G32" s="107" t="s">
        <v>38</v>
      </c>
      <c r="H32" s="234">
        <f>ROUND((((SUM($BE$99:$BE$106)+SUM($BE$124:$BE$345))+SUM($BE$347:$BE$351))),2)</f>
        <v>0</v>
      </c>
      <c r="I32" s="208"/>
      <c r="J32" s="208"/>
      <c r="K32" s="24"/>
      <c r="L32" s="24"/>
      <c r="M32" s="234">
        <f>ROUND(((ROUND((SUM($BE$99:$BE$106)+SUM($BE$124:$BE$345)),2)*$F$32)+SUM($BE$347:$BE$351)*$F$32),2)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29" t="s">
        <v>39</v>
      </c>
      <c r="F33" s="30">
        <v>0.2</v>
      </c>
      <c r="G33" s="107" t="s">
        <v>38</v>
      </c>
      <c r="H33" s="234">
        <f>ROUND((((SUM($BF$99:$BF$106)+SUM($BF$124:$BF$345))+SUM($BF$347:$BF$351))),2)</f>
        <v>0</v>
      </c>
      <c r="I33" s="208"/>
      <c r="J33" s="208"/>
      <c r="K33" s="24"/>
      <c r="L33" s="24"/>
      <c r="M33" s="234">
        <f>ROUND(((ROUND((SUM($BF$99:$BF$106)+SUM($BF$124:$BF$345)),2)*$F$33)+SUM($BF$347:$BF$351)*$F$33),2)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29" t="s">
        <v>40</v>
      </c>
      <c r="F34" s="30">
        <v>0.2</v>
      </c>
      <c r="G34" s="107" t="s">
        <v>38</v>
      </c>
      <c r="H34" s="234">
        <f>ROUND((((SUM($BG$99:$BG$106)+SUM($BG$124:$BG$345))+SUM($BG$347:$BG$351))),2)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29" t="s">
        <v>41</v>
      </c>
      <c r="F35" s="30">
        <v>0.2</v>
      </c>
      <c r="G35" s="107" t="s">
        <v>38</v>
      </c>
      <c r="H35" s="234">
        <f>ROUND((((SUM($BH$99:$BH$106)+SUM($BH$124:$BH$345))+SUM($BH$347:$BH$351))),2)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29" t="s">
        <v>42</v>
      </c>
      <c r="F36" s="30">
        <v>0</v>
      </c>
      <c r="G36" s="107" t="s">
        <v>38</v>
      </c>
      <c r="H36" s="234">
        <f>ROUND((((SUM($BI$99:$BI$106)+SUM($BI$124:$BI$345))+SUM($BI$347:$BI$351))),2)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43</v>
      </c>
      <c r="E38" s="35"/>
      <c r="F38" s="35"/>
      <c r="G38" s="108" t="s">
        <v>44</v>
      </c>
      <c r="H38" s="36" t="s">
        <v>45</v>
      </c>
      <c r="I38" s="35"/>
      <c r="J38" s="35"/>
      <c r="K38" s="35"/>
      <c r="L38" s="206">
        <f>SUM($M$30:$M$36)</f>
        <v>0</v>
      </c>
      <c r="M38" s="205"/>
      <c r="N38" s="205"/>
      <c r="O38" s="205"/>
      <c r="P38" s="207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9" t="s">
        <v>110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9" t="str">
        <f>$F$6</f>
        <v>Novostavba rodinného domu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7" t="s">
        <v>107</v>
      </c>
      <c r="D79" s="24"/>
      <c r="E79" s="24"/>
      <c r="F79" s="209" t="str">
        <f>$F$7</f>
        <v>145 - 4 - 1. NP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19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21</v>
      </c>
      <c r="L81" s="24"/>
      <c r="M81" s="235" t="str">
        <f>IF($O$9="","",$O$9)</f>
        <v>12.09.2015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23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28</v>
      </c>
      <c r="L83" s="24"/>
      <c r="M83" s="194" t="str">
        <f>$E$18</f>
        <v> 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26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31</v>
      </c>
      <c r="L84" s="24"/>
      <c r="M84" s="194" t="str">
        <f>$E$21</f>
        <v> 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111</v>
      </c>
      <c r="D86" s="227"/>
      <c r="E86" s="227"/>
      <c r="F86" s="227"/>
      <c r="G86" s="227"/>
      <c r="H86" s="33"/>
      <c r="I86" s="33"/>
      <c r="J86" s="33"/>
      <c r="K86" s="33"/>
      <c r="L86" s="33"/>
      <c r="M86" s="33"/>
      <c r="N86" s="236" t="s">
        <v>112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$N$124</f>
        <v>0</v>
      </c>
      <c r="O88" s="208"/>
      <c r="P88" s="208"/>
      <c r="Q88" s="208"/>
      <c r="R88" s="25"/>
      <c r="T88" s="24"/>
      <c r="U88" s="24"/>
      <c r="AU88" s="6" t="s">
        <v>114</v>
      </c>
    </row>
    <row r="89" spans="2:21" s="76" customFormat="1" ht="25.5" customHeight="1">
      <c r="B89" s="112"/>
      <c r="C89" s="113"/>
      <c r="D89" s="113" t="s">
        <v>115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7">
        <f>$N$125</f>
        <v>0</v>
      </c>
      <c r="O89" s="238"/>
      <c r="P89" s="238"/>
      <c r="Q89" s="238"/>
      <c r="R89" s="114"/>
      <c r="T89" s="113"/>
      <c r="U89" s="113"/>
    </row>
    <row r="90" spans="2:21" s="115" customFormat="1" ht="21" customHeight="1">
      <c r="B90" s="116"/>
      <c r="C90" s="89"/>
      <c r="D90" s="89" t="s">
        <v>329</v>
      </c>
      <c r="E90" s="89"/>
      <c r="F90" s="89"/>
      <c r="G90" s="89"/>
      <c r="H90" s="89"/>
      <c r="I90" s="89"/>
      <c r="J90" s="89"/>
      <c r="K90" s="89"/>
      <c r="L90" s="89"/>
      <c r="M90" s="89"/>
      <c r="N90" s="222">
        <f>$N$126</f>
        <v>0</v>
      </c>
      <c r="O90" s="239"/>
      <c r="P90" s="239"/>
      <c r="Q90" s="239"/>
      <c r="R90" s="117"/>
      <c r="T90" s="89"/>
      <c r="U90" s="89"/>
    </row>
    <row r="91" spans="2:21" s="115" customFormat="1" ht="21" customHeight="1">
      <c r="B91" s="116"/>
      <c r="C91" s="89"/>
      <c r="D91" s="89" t="s">
        <v>117</v>
      </c>
      <c r="E91" s="89"/>
      <c r="F91" s="89"/>
      <c r="G91" s="89"/>
      <c r="H91" s="89"/>
      <c r="I91" s="89"/>
      <c r="J91" s="89"/>
      <c r="K91" s="89"/>
      <c r="L91" s="89"/>
      <c r="M91" s="89"/>
      <c r="N91" s="222">
        <f>$N$174</f>
        <v>0</v>
      </c>
      <c r="O91" s="239"/>
      <c r="P91" s="239"/>
      <c r="Q91" s="239"/>
      <c r="R91" s="117"/>
      <c r="T91" s="89"/>
      <c r="U91" s="89"/>
    </row>
    <row r="92" spans="2:21" s="115" customFormat="1" ht="21" customHeight="1">
      <c r="B92" s="116"/>
      <c r="C92" s="89"/>
      <c r="D92" s="89" t="s">
        <v>330</v>
      </c>
      <c r="E92" s="89"/>
      <c r="F92" s="89"/>
      <c r="G92" s="89"/>
      <c r="H92" s="89"/>
      <c r="I92" s="89"/>
      <c r="J92" s="89"/>
      <c r="K92" s="89"/>
      <c r="L92" s="89"/>
      <c r="M92" s="89"/>
      <c r="N92" s="222">
        <f>$N$289</f>
        <v>0</v>
      </c>
      <c r="O92" s="239"/>
      <c r="P92" s="239"/>
      <c r="Q92" s="239"/>
      <c r="R92" s="117"/>
      <c r="T92" s="89"/>
      <c r="U92" s="89"/>
    </row>
    <row r="93" spans="2:21" s="115" customFormat="1" ht="21" customHeight="1">
      <c r="B93" s="116"/>
      <c r="C93" s="89"/>
      <c r="D93" s="89" t="s">
        <v>119</v>
      </c>
      <c r="E93" s="89"/>
      <c r="F93" s="89"/>
      <c r="G93" s="89"/>
      <c r="H93" s="89"/>
      <c r="I93" s="89"/>
      <c r="J93" s="89"/>
      <c r="K93" s="89"/>
      <c r="L93" s="89"/>
      <c r="M93" s="89"/>
      <c r="N93" s="222">
        <f>$N$317</f>
        <v>0</v>
      </c>
      <c r="O93" s="239"/>
      <c r="P93" s="239"/>
      <c r="Q93" s="239"/>
      <c r="R93" s="117"/>
      <c r="T93" s="89"/>
      <c r="U93" s="89"/>
    </row>
    <row r="94" spans="2:21" s="76" customFormat="1" ht="25.5" customHeight="1">
      <c r="B94" s="112"/>
      <c r="C94" s="113"/>
      <c r="D94" s="113" t="s">
        <v>331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7">
        <f>$N$319</f>
        <v>0</v>
      </c>
      <c r="O94" s="238"/>
      <c r="P94" s="238"/>
      <c r="Q94" s="238"/>
      <c r="R94" s="114"/>
      <c r="T94" s="113"/>
      <c r="U94" s="113"/>
    </row>
    <row r="95" spans="2:21" s="115" customFormat="1" ht="21" customHeight="1">
      <c r="B95" s="116"/>
      <c r="C95" s="89"/>
      <c r="D95" s="89" t="s">
        <v>332</v>
      </c>
      <c r="E95" s="89"/>
      <c r="F95" s="89"/>
      <c r="G95" s="89"/>
      <c r="H95" s="89"/>
      <c r="I95" s="89"/>
      <c r="J95" s="89"/>
      <c r="K95" s="89"/>
      <c r="L95" s="89"/>
      <c r="M95" s="89"/>
      <c r="N95" s="222">
        <f>$N$320</f>
        <v>0</v>
      </c>
      <c r="O95" s="239"/>
      <c r="P95" s="239"/>
      <c r="Q95" s="239"/>
      <c r="R95" s="117"/>
      <c r="T95" s="89"/>
      <c r="U95" s="89"/>
    </row>
    <row r="96" spans="2:21" s="115" customFormat="1" ht="21" customHeight="1">
      <c r="B96" s="116"/>
      <c r="C96" s="89"/>
      <c r="D96" s="89" t="s">
        <v>333</v>
      </c>
      <c r="E96" s="89"/>
      <c r="F96" s="89"/>
      <c r="G96" s="89"/>
      <c r="H96" s="89"/>
      <c r="I96" s="89"/>
      <c r="J96" s="89"/>
      <c r="K96" s="89"/>
      <c r="L96" s="89"/>
      <c r="M96" s="89"/>
      <c r="N96" s="222">
        <f>$N$340</f>
        <v>0</v>
      </c>
      <c r="O96" s="239"/>
      <c r="P96" s="239"/>
      <c r="Q96" s="239"/>
      <c r="R96" s="117"/>
      <c r="T96" s="89"/>
      <c r="U96" s="89"/>
    </row>
    <row r="97" spans="2:21" s="76" customFormat="1" ht="22.5" customHeight="1">
      <c r="B97" s="112"/>
      <c r="C97" s="113"/>
      <c r="D97" s="113" t="s">
        <v>120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40">
        <f>$N$346</f>
        <v>0</v>
      </c>
      <c r="O97" s="238"/>
      <c r="P97" s="238"/>
      <c r="Q97" s="238"/>
      <c r="R97" s="114"/>
      <c r="T97" s="113"/>
      <c r="U97" s="113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121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24">
        <f>ROUND($N$100+$N$101+$N$102+$N$103+$N$104+$N$105,2)</f>
        <v>0</v>
      </c>
      <c r="O99" s="208"/>
      <c r="P99" s="208"/>
      <c r="Q99" s="208"/>
      <c r="R99" s="25"/>
      <c r="T99" s="118"/>
      <c r="U99" s="119" t="s">
        <v>36</v>
      </c>
    </row>
    <row r="100" spans="2:62" s="6" customFormat="1" ht="18.75" customHeight="1">
      <c r="B100" s="23"/>
      <c r="C100" s="24"/>
      <c r="D100" s="223" t="s">
        <v>122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0"/>
      <c r="U100" s="121" t="s">
        <v>39</v>
      </c>
      <c r="AY100" s="6" t="s">
        <v>123</v>
      </c>
      <c r="BE100" s="93">
        <f>IF($U$100="základná",$N$100,0)</f>
        <v>0</v>
      </c>
      <c r="BF100" s="93">
        <f>IF($U$100="znížená",$N$100,0)</f>
        <v>0</v>
      </c>
      <c r="BG100" s="93">
        <f>IF($U$100="zákl. prenesená",$N$100,0)</f>
        <v>0</v>
      </c>
      <c r="BH100" s="93">
        <f>IF($U$100="zníž. prenesená",$N$100,0)</f>
        <v>0</v>
      </c>
      <c r="BI100" s="93">
        <f>IF($U$100="nulová",$N$100,0)</f>
        <v>0</v>
      </c>
      <c r="BJ100" s="6" t="s">
        <v>124</v>
      </c>
    </row>
    <row r="101" spans="2:62" s="6" customFormat="1" ht="18.75" customHeight="1">
      <c r="B101" s="23"/>
      <c r="C101" s="24"/>
      <c r="D101" s="223" t="s">
        <v>125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0"/>
      <c r="U101" s="121" t="s">
        <v>39</v>
      </c>
      <c r="AY101" s="6" t="s">
        <v>123</v>
      </c>
      <c r="BE101" s="93">
        <f>IF($U$101="základná",$N$101,0)</f>
        <v>0</v>
      </c>
      <c r="BF101" s="93">
        <f>IF($U$101="znížená",$N$101,0)</f>
        <v>0</v>
      </c>
      <c r="BG101" s="93">
        <f>IF($U$101="zákl. prenesená",$N$101,0)</f>
        <v>0</v>
      </c>
      <c r="BH101" s="93">
        <f>IF($U$101="zníž. prenesená",$N$101,0)</f>
        <v>0</v>
      </c>
      <c r="BI101" s="93">
        <f>IF($U$101="nulová",$N$101,0)</f>
        <v>0</v>
      </c>
      <c r="BJ101" s="6" t="s">
        <v>124</v>
      </c>
    </row>
    <row r="102" spans="2:62" s="6" customFormat="1" ht="18.75" customHeight="1">
      <c r="B102" s="23"/>
      <c r="C102" s="24"/>
      <c r="D102" s="223" t="s">
        <v>126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0"/>
      <c r="U102" s="121" t="s">
        <v>39</v>
      </c>
      <c r="AY102" s="6" t="s">
        <v>123</v>
      </c>
      <c r="BE102" s="93">
        <f>IF($U$102="základná",$N$102,0)</f>
        <v>0</v>
      </c>
      <c r="BF102" s="93">
        <f>IF($U$102="znížená",$N$102,0)</f>
        <v>0</v>
      </c>
      <c r="BG102" s="93">
        <f>IF($U$102="zákl. prenesená",$N$102,0)</f>
        <v>0</v>
      </c>
      <c r="BH102" s="93">
        <f>IF($U$102="zníž. prenesená",$N$102,0)</f>
        <v>0</v>
      </c>
      <c r="BI102" s="93">
        <f>IF($U$102="nulová",$N$102,0)</f>
        <v>0</v>
      </c>
      <c r="BJ102" s="6" t="s">
        <v>124</v>
      </c>
    </row>
    <row r="103" spans="2:62" s="6" customFormat="1" ht="18.75" customHeight="1">
      <c r="B103" s="23"/>
      <c r="C103" s="24"/>
      <c r="D103" s="223" t="s">
        <v>127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0"/>
      <c r="U103" s="121" t="s">
        <v>39</v>
      </c>
      <c r="AY103" s="6" t="s">
        <v>123</v>
      </c>
      <c r="BE103" s="93">
        <f>IF($U$103="základná",$N$103,0)</f>
        <v>0</v>
      </c>
      <c r="BF103" s="93">
        <f>IF($U$103="znížená",$N$103,0)</f>
        <v>0</v>
      </c>
      <c r="BG103" s="93">
        <f>IF($U$103="zákl. prenesená",$N$103,0)</f>
        <v>0</v>
      </c>
      <c r="BH103" s="93">
        <f>IF($U$103="zníž. prenesená",$N$103,0)</f>
        <v>0</v>
      </c>
      <c r="BI103" s="93">
        <f>IF($U$103="nulová",$N$103,0)</f>
        <v>0</v>
      </c>
      <c r="BJ103" s="6" t="s">
        <v>124</v>
      </c>
    </row>
    <row r="104" spans="2:62" s="6" customFormat="1" ht="18.75" customHeight="1">
      <c r="B104" s="23"/>
      <c r="C104" s="24"/>
      <c r="D104" s="223" t="s">
        <v>128</v>
      </c>
      <c r="E104" s="208"/>
      <c r="F104" s="208"/>
      <c r="G104" s="208"/>
      <c r="H104" s="208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0"/>
      <c r="U104" s="121" t="s">
        <v>39</v>
      </c>
      <c r="AY104" s="6" t="s">
        <v>123</v>
      </c>
      <c r="BE104" s="93">
        <f>IF($U$104="základná",$N$104,0)</f>
        <v>0</v>
      </c>
      <c r="BF104" s="93">
        <f>IF($U$104="znížená",$N$104,0)</f>
        <v>0</v>
      </c>
      <c r="BG104" s="93">
        <f>IF($U$104="zákl. prenesená",$N$104,0)</f>
        <v>0</v>
      </c>
      <c r="BH104" s="93">
        <f>IF($U$104="zníž. prenesená",$N$104,0)</f>
        <v>0</v>
      </c>
      <c r="BI104" s="93">
        <f>IF($U$104="nulová",$N$104,0)</f>
        <v>0</v>
      </c>
      <c r="BJ104" s="6" t="s">
        <v>124</v>
      </c>
    </row>
    <row r="105" spans="2:62" s="6" customFormat="1" ht="18.75" customHeight="1">
      <c r="B105" s="23"/>
      <c r="C105" s="24"/>
      <c r="D105" s="89" t="s">
        <v>129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21">
        <f>ROUND($N$88*$T$105,2)</f>
        <v>0</v>
      </c>
      <c r="O105" s="208"/>
      <c r="P105" s="208"/>
      <c r="Q105" s="208"/>
      <c r="R105" s="25"/>
      <c r="T105" s="122"/>
      <c r="U105" s="123" t="s">
        <v>39</v>
      </c>
      <c r="AY105" s="6" t="s">
        <v>130</v>
      </c>
      <c r="BE105" s="93">
        <f>IF($U$105="základná",$N$105,0)</f>
        <v>0</v>
      </c>
      <c r="BF105" s="93">
        <f>IF($U$105="znížená",$N$105,0)</f>
        <v>0</v>
      </c>
      <c r="BG105" s="93">
        <f>IF($U$105="zákl. prenesená",$N$105,0)</f>
        <v>0</v>
      </c>
      <c r="BH105" s="93">
        <f>IF($U$105="zníž. prenesená",$N$105,0)</f>
        <v>0</v>
      </c>
      <c r="BI105" s="93">
        <f>IF($U$105="nulová",$N$105,0)</f>
        <v>0</v>
      </c>
      <c r="BJ105" s="6" t="s">
        <v>124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104</v>
      </c>
      <c r="D107" s="33"/>
      <c r="E107" s="33"/>
      <c r="F107" s="33"/>
      <c r="G107" s="33"/>
      <c r="H107" s="33"/>
      <c r="I107" s="33"/>
      <c r="J107" s="33"/>
      <c r="K107" s="33"/>
      <c r="L107" s="226">
        <f>ROUND(SUM($N$88+$N$99),2)</f>
        <v>0</v>
      </c>
      <c r="M107" s="227"/>
      <c r="N107" s="227"/>
      <c r="O107" s="227"/>
      <c r="P107" s="227"/>
      <c r="Q107" s="227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89" t="s">
        <v>131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15</v>
      </c>
      <c r="D115" s="24"/>
      <c r="E115" s="24"/>
      <c r="F115" s="229" t="str">
        <f>$F$6</f>
        <v>Novostavba rodinného domu</v>
      </c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4"/>
      <c r="R115" s="25"/>
    </row>
    <row r="116" spans="2:18" s="6" customFormat="1" ht="37.5" customHeight="1">
      <c r="B116" s="23"/>
      <c r="C116" s="57" t="s">
        <v>107</v>
      </c>
      <c r="D116" s="24"/>
      <c r="E116" s="24"/>
      <c r="F116" s="209" t="str">
        <f>$F$7</f>
        <v>145 - 4 - 1. NP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19</v>
      </c>
      <c r="D118" s="24"/>
      <c r="E118" s="24"/>
      <c r="F118" s="16" t="str">
        <f>$F$9</f>
        <v> </v>
      </c>
      <c r="G118" s="24"/>
      <c r="H118" s="24"/>
      <c r="I118" s="24"/>
      <c r="J118" s="24"/>
      <c r="K118" s="18" t="s">
        <v>21</v>
      </c>
      <c r="L118" s="24"/>
      <c r="M118" s="235" t="str">
        <f>IF($O$9="","",$O$9)</f>
        <v>12.09.2015</v>
      </c>
      <c r="N118" s="208"/>
      <c r="O118" s="208"/>
      <c r="P118" s="208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23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28</v>
      </c>
      <c r="L120" s="24"/>
      <c r="M120" s="194" t="str">
        <f>$E$18</f>
        <v> </v>
      </c>
      <c r="N120" s="208"/>
      <c r="O120" s="208"/>
      <c r="P120" s="208"/>
      <c r="Q120" s="208"/>
      <c r="R120" s="25"/>
    </row>
    <row r="121" spans="2:18" s="6" customFormat="1" ht="15" customHeight="1">
      <c r="B121" s="23"/>
      <c r="C121" s="18" t="s">
        <v>26</v>
      </c>
      <c r="D121" s="24"/>
      <c r="E121" s="24"/>
      <c r="F121" s="16" t="str">
        <f>IF($E$15="","",$E$15)</f>
        <v>Vyplň údaj</v>
      </c>
      <c r="G121" s="24"/>
      <c r="H121" s="24"/>
      <c r="I121" s="24"/>
      <c r="J121" s="24"/>
      <c r="K121" s="18" t="s">
        <v>31</v>
      </c>
      <c r="L121" s="24"/>
      <c r="M121" s="194" t="str">
        <f>$E$21</f>
        <v> </v>
      </c>
      <c r="N121" s="208"/>
      <c r="O121" s="208"/>
      <c r="P121" s="208"/>
      <c r="Q121" s="208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132</v>
      </c>
      <c r="D123" s="127" t="s">
        <v>133</v>
      </c>
      <c r="E123" s="127" t="s">
        <v>54</v>
      </c>
      <c r="F123" s="241" t="s">
        <v>134</v>
      </c>
      <c r="G123" s="242"/>
      <c r="H123" s="242"/>
      <c r="I123" s="242"/>
      <c r="J123" s="127" t="s">
        <v>135</v>
      </c>
      <c r="K123" s="127" t="s">
        <v>136</v>
      </c>
      <c r="L123" s="241" t="s">
        <v>137</v>
      </c>
      <c r="M123" s="242"/>
      <c r="N123" s="241" t="s">
        <v>138</v>
      </c>
      <c r="O123" s="242"/>
      <c r="P123" s="242"/>
      <c r="Q123" s="243"/>
      <c r="R123" s="128"/>
      <c r="T123" s="66" t="s">
        <v>139</v>
      </c>
      <c r="U123" s="67" t="s">
        <v>36</v>
      </c>
      <c r="V123" s="67" t="s">
        <v>140</v>
      </c>
      <c r="W123" s="67" t="s">
        <v>141</v>
      </c>
      <c r="X123" s="67" t="s">
        <v>142</v>
      </c>
      <c r="Y123" s="67" t="s">
        <v>143</v>
      </c>
      <c r="Z123" s="67" t="s">
        <v>144</v>
      </c>
      <c r="AA123" s="68" t="s">
        <v>145</v>
      </c>
    </row>
    <row r="124" spans="2:63" s="6" customFormat="1" ht="30" customHeight="1">
      <c r="B124" s="23"/>
      <c r="C124" s="71" t="s">
        <v>109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8">
        <f>$BK$124</f>
        <v>0</v>
      </c>
      <c r="O124" s="208"/>
      <c r="P124" s="208"/>
      <c r="Q124" s="208"/>
      <c r="R124" s="25"/>
      <c r="T124" s="70"/>
      <c r="U124" s="38"/>
      <c r="V124" s="38"/>
      <c r="W124" s="129">
        <f>$W$125+$W$319+$W$346</f>
        <v>0</v>
      </c>
      <c r="X124" s="38"/>
      <c r="Y124" s="129">
        <f>$Y$125+$Y$319+$Y$346</f>
        <v>69.08176711</v>
      </c>
      <c r="Z124" s="38"/>
      <c r="AA124" s="130">
        <f>$AA$125+$AA$319+$AA$346</f>
        <v>0</v>
      </c>
      <c r="AT124" s="6" t="s">
        <v>71</v>
      </c>
      <c r="AU124" s="6" t="s">
        <v>114</v>
      </c>
      <c r="BK124" s="131">
        <f>$BK$125+$BK$319+$BK$346</f>
        <v>0</v>
      </c>
    </row>
    <row r="125" spans="2:63" s="132" customFormat="1" ht="37.5" customHeight="1">
      <c r="B125" s="133"/>
      <c r="C125" s="134"/>
      <c r="D125" s="135" t="s">
        <v>115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40">
        <f>$BK$125</f>
        <v>0</v>
      </c>
      <c r="O125" s="259"/>
      <c r="P125" s="259"/>
      <c r="Q125" s="259"/>
      <c r="R125" s="136"/>
      <c r="T125" s="137"/>
      <c r="U125" s="134"/>
      <c r="V125" s="134"/>
      <c r="W125" s="138">
        <f>$W$126+$W$174+$W$289+$W$317</f>
        <v>0</v>
      </c>
      <c r="X125" s="134"/>
      <c r="Y125" s="138">
        <f>$Y$126+$Y$174+$Y$289+$Y$317</f>
        <v>68.11080147</v>
      </c>
      <c r="Z125" s="134"/>
      <c r="AA125" s="139">
        <f>$AA$126+$AA$174+$AA$289+$AA$317</f>
        <v>0</v>
      </c>
      <c r="AR125" s="140" t="s">
        <v>79</v>
      </c>
      <c r="AT125" s="140" t="s">
        <v>71</v>
      </c>
      <c r="AU125" s="140" t="s">
        <v>72</v>
      </c>
      <c r="AY125" s="140" t="s">
        <v>146</v>
      </c>
      <c r="BK125" s="141">
        <f>$BK$126+$BK$174+$BK$289+$BK$317</f>
        <v>0</v>
      </c>
    </row>
    <row r="126" spans="2:63" s="132" customFormat="1" ht="21" customHeight="1">
      <c r="B126" s="133"/>
      <c r="C126" s="134"/>
      <c r="D126" s="142" t="s">
        <v>329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260">
        <f>$BK$126</f>
        <v>0</v>
      </c>
      <c r="O126" s="259"/>
      <c r="P126" s="259"/>
      <c r="Q126" s="259"/>
      <c r="R126" s="136"/>
      <c r="T126" s="137"/>
      <c r="U126" s="134"/>
      <c r="V126" s="134"/>
      <c r="W126" s="138">
        <f>SUM($W$127:$W$173)</f>
        <v>0</v>
      </c>
      <c r="X126" s="134"/>
      <c r="Y126" s="138">
        <f>SUM($Y$127:$Y$173)</f>
        <v>48.940563880000006</v>
      </c>
      <c r="Z126" s="134"/>
      <c r="AA126" s="139">
        <f>SUM($AA$127:$AA$173)</f>
        <v>0</v>
      </c>
      <c r="AR126" s="140" t="s">
        <v>79</v>
      </c>
      <c r="AT126" s="140" t="s">
        <v>71</v>
      </c>
      <c r="AU126" s="140" t="s">
        <v>79</v>
      </c>
      <c r="AY126" s="140" t="s">
        <v>146</v>
      </c>
      <c r="BK126" s="141">
        <f>SUM($BK$127:$BK$173)</f>
        <v>0</v>
      </c>
    </row>
    <row r="127" spans="2:65" s="6" customFormat="1" ht="39" customHeight="1">
      <c r="B127" s="23"/>
      <c r="C127" s="143" t="s">
        <v>79</v>
      </c>
      <c r="D127" s="143" t="s">
        <v>147</v>
      </c>
      <c r="E127" s="144" t="s">
        <v>334</v>
      </c>
      <c r="F127" s="244" t="s">
        <v>335</v>
      </c>
      <c r="G127" s="245"/>
      <c r="H127" s="245"/>
      <c r="I127" s="245"/>
      <c r="J127" s="145" t="s">
        <v>150</v>
      </c>
      <c r="K127" s="146">
        <v>10.828</v>
      </c>
      <c r="L127" s="246">
        <v>0</v>
      </c>
      <c r="M127" s="245"/>
      <c r="N127" s="247">
        <f>ROUND($L$127*$K$127,3)</f>
        <v>0</v>
      </c>
      <c r="O127" s="245"/>
      <c r="P127" s="245"/>
      <c r="Q127" s="245"/>
      <c r="R127" s="25"/>
      <c r="T127" s="148"/>
      <c r="U127" s="31" t="s">
        <v>39</v>
      </c>
      <c r="V127" s="24"/>
      <c r="W127" s="149">
        <f>$V$127*$K$127</f>
        <v>0</v>
      </c>
      <c r="X127" s="149">
        <v>0.78515</v>
      </c>
      <c r="Y127" s="149">
        <f>$X$127*$K$127</f>
        <v>8.5016042</v>
      </c>
      <c r="Z127" s="149">
        <v>0</v>
      </c>
      <c r="AA127" s="150">
        <f>$Z$127*$K$127</f>
        <v>0</v>
      </c>
      <c r="AR127" s="6" t="s">
        <v>151</v>
      </c>
      <c r="AT127" s="6" t="s">
        <v>147</v>
      </c>
      <c r="AU127" s="6" t="s">
        <v>124</v>
      </c>
      <c r="AY127" s="6" t="s">
        <v>146</v>
      </c>
      <c r="BE127" s="93">
        <f>IF($U$127="základná",$N$127,0)</f>
        <v>0</v>
      </c>
      <c r="BF127" s="93">
        <f>IF($U$127="znížená",$N$127,0)</f>
        <v>0</v>
      </c>
      <c r="BG127" s="93">
        <f>IF($U$127="zákl. prenesená",$N$127,0)</f>
        <v>0</v>
      </c>
      <c r="BH127" s="93">
        <f>IF($U$127="zníž. prenesená",$N$127,0)</f>
        <v>0</v>
      </c>
      <c r="BI127" s="93">
        <f>IF($U$127="nulová",$N$127,0)</f>
        <v>0</v>
      </c>
      <c r="BJ127" s="6" t="s">
        <v>124</v>
      </c>
      <c r="BK127" s="151">
        <f>ROUND($L$127*$K$127,3)</f>
        <v>0</v>
      </c>
      <c r="BL127" s="6" t="s">
        <v>151</v>
      </c>
      <c r="BM127" s="6" t="s">
        <v>336</v>
      </c>
    </row>
    <row r="128" spans="2:51" s="6" customFormat="1" ht="18.75" customHeight="1">
      <c r="B128" s="152"/>
      <c r="C128" s="153"/>
      <c r="D128" s="153"/>
      <c r="E128" s="153"/>
      <c r="F128" s="248" t="s">
        <v>337</v>
      </c>
      <c r="G128" s="249"/>
      <c r="H128" s="249"/>
      <c r="I128" s="249"/>
      <c r="J128" s="153"/>
      <c r="K128" s="153"/>
      <c r="L128" s="153"/>
      <c r="M128" s="153"/>
      <c r="N128" s="153"/>
      <c r="O128" s="153"/>
      <c r="P128" s="153"/>
      <c r="Q128" s="153"/>
      <c r="R128" s="154"/>
      <c r="T128" s="155"/>
      <c r="U128" s="153"/>
      <c r="V128" s="153"/>
      <c r="W128" s="153"/>
      <c r="X128" s="153"/>
      <c r="Y128" s="153"/>
      <c r="Z128" s="153"/>
      <c r="AA128" s="156"/>
      <c r="AT128" s="157" t="s">
        <v>154</v>
      </c>
      <c r="AU128" s="157" t="s">
        <v>124</v>
      </c>
      <c r="AV128" s="157" t="s">
        <v>79</v>
      </c>
      <c r="AW128" s="157" t="s">
        <v>114</v>
      </c>
      <c r="AX128" s="157" t="s">
        <v>72</v>
      </c>
      <c r="AY128" s="157" t="s">
        <v>146</v>
      </c>
    </row>
    <row r="129" spans="2:51" s="6" customFormat="1" ht="18.75" customHeight="1">
      <c r="B129" s="158"/>
      <c r="C129" s="159"/>
      <c r="D129" s="159"/>
      <c r="E129" s="159"/>
      <c r="F129" s="250" t="s">
        <v>338</v>
      </c>
      <c r="G129" s="251"/>
      <c r="H129" s="251"/>
      <c r="I129" s="251"/>
      <c r="J129" s="159"/>
      <c r="K129" s="160">
        <v>13.483</v>
      </c>
      <c r="L129" s="159"/>
      <c r="M129" s="159"/>
      <c r="N129" s="159"/>
      <c r="O129" s="159"/>
      <c r="P129" s="159"/>
      <c r="Q129" s="159"/>
      <c r="R129" s="161"/>
      <c r="T129" s="162"/>
      <c r="U129" s="159"/>
      <c r="V129" s="159"/>
      <c r="W129" s="159"/>
      <c r="X129" s="159"/>
      <c r="Y129" s="159"/>
      <c r="Z129" s="159"/>
      <c r="AA129" s="163"/>
      <c r="AT129" s="164" t="s">
        <v>154</v>
      </c>
      <c r="AU129" s="164" t="s">
        <v>124</v>
      </c>
      <c r="AV129" s="164" t="s">
        <v>124</v>
      </c>
      <c r="AW129" s="164" t="s">
        <v>114</v>
      </c>
      <c r="AX129" s="164" t="s">
        <v>72</v>
      </c>
      <c r="AY129" s="164" t="s">
        <v>146</v>
      </c>
    </row>
    <row r="130" spans="2:51" s="6" customFormat="1" ht="18.75" customHeight="1">
      <c r="B130" s="152"/>
      <c r="C130" s="153"/>
      <c r="D130" s="153"/>
      <c r="E130" s="153"/>
      <c r="F130" s="248" t="s">
        <v>339</v>
      </c>
      <c r="G130" s="249"/>
      <c r="H130" s="249"/>
      <c r="I130" s="249"/>
      <c r="J130" s="153"/>
      <c r="K130" s="153"/>
      <c r="L130" s="153"/>
      <c r="M130" s="153"/>
      <c r="N130" s="153"/>
      <c r="O130" s="153"/>
      <c r="P130" s="153"/>
      <c r="Q130" s="153"/>
      <c r="R130" s="154"/>
      <c r="T130" s="155"/>
      <c r="U130" s="153"/>
      <c r="V130" s="153"/>
      <c r="W130" s="153"/>
      <c r="X130" s="153"/>
      <c r="Y130" s="153"/>
      <c r="Z130" s="153"/>
      <c r="AA130" s="156"/>
      <c r="AT130" s="157" t="s">
        <v>154</v>
      </c>
      <c r="AU130" s="157" t="s">
        <v>124</v>
      </c>
      <c r="AV130" s="157" t="s">
        <v>79</v>
      </c>
      <c r="AW130" s="157" t="s">
        <v>114</v>
      </c>
      <c r="AX130" s="157" t="s">
        <v>72</v>
      </c>
      <c r="AY130" s="157" t="s">
        <v>146</v>
      </c>
    </row>
    <row r="131" spans="2:51" s="6" customFormat="1" ht="18.75" customHeight="1">
      <c r="B131" s="158"/>
      <c r="C131" s="159"/>
      <c r="D131" s="159"/>
      <c r="E131" s="159"/>
      <c r="F131" s="250" t="s">
        <v>340</v>
      </c>
      <c r="G131" s="251"/>
      <c r="H131" s="251"/>
      <c r="I131" s="251"/>
      <c r="J131" s="159"/>
      <c r="K131" s="160">
        <v>-2.655</v>
      </c>
      <c r="L131" s="159"/>
      <c r="M131" s="159"/>
      <c r="N131" s="159"/>
      <c r="O131" s="159"/>
      <c r="P131" s="159"/>
      <c r="Q131" s="159"/>
      <c r="R131" s="161"/>
      <c r="T131" s="162"/>
      <c r="U131" s="159"/>
      <c r="V131" s="159"/>
      <c r="W131" s="159"/>
      <c r="X131" s="159"/>
      <c r="Y131" s="159"/>
      <c r="Z131" s="159"/>
      <c r="AA131" s="163"/>
      <c r="AT131" s="164" t="s">
        <v>154</v>
      </c>
      <c r="AU131" s="164" t="s">
        <v>124</v>
      </c>
      <c r="AV131" s="164" t="s">
        <v>124</v>
      </c>
      <c r="AW131" s="164" t="s">
        <v>114</v>
      </c>
      <c r="AX131" s="164" t="s">
        <v>72</v>
      </c>
      <c r="AY131" s="164" t="s">
        <v>146</v>
      </c>
    </row>
    <row r="132" spans="2:51" s="6" customFormat="1" ht="18.75" customHeight="1">
      <c r="B132" s="173"/>
      <c r="C132" s="174"/>
      <c r="D132" s="174"/>
      <c r="E132" s="174"/>
      <c r="F132" s="261" t="s">
        <v>254</v>
      </c>
      <c r="G132" s="262"/>
      <c r="H132" s="262"/>
      <c r="I132" s="262"/>
      <c r="J132" s="174"/>
      <c r="K132" s="175">
        <v>10.828</v>
      </c>
      <c r="L132" s="174"/>
      <c r="M132" s="174"/>
      <c r="N132" s="174"/>
      <c r="O132" s="174"/>
      <c r="P132" s="174"/>
      <c r="Q132" s="174"/>
      <c r="R132" s="176"/>
      <c r="T132" s="177"/>
      <c r="U132" s="174"/>
      <c r="V132" s="174"/>
      <c r="W132" s="174"/>
      <c r="X132" s="174"/>
      <c r="Y132" s="174"/>
      <c r="Z132" s="174"/>
      <c r="AA132" s="178"/>
      <c r="AT132" s="179" t="s">
        <v>154</v>
      </c>
      <c r="AU132" s="179" t="s">
        <v>124</v>
      </c>
      <c r="AV132" s="179" t="s">
        <v>151</v>
      </c>
      <c r="AW132" s="179" t="s">
        <v>114</v>
      </c>
      <c r="AX132" s="179" t="s">
        <v>79</v>
      </c>
      <c r="AY132" s="179" t="s">
        <v>146</v>
      </c>
    </row>
    <row r="133" spans="2:65" s="6" customFormat="1" ht="39" customHeight="1">
      <c r="B133" s="23"/>
      <c r="C133" s="143" t="s">
        <v>124</v>
      </c>
      <c r="D133" s="143" t="s">
        <v>147</v>
      </c>
      <c r="E133" s="144" t="s">
        <v>341</v>
      </c>
      <c r="F133" s="244" t="s">
        <v>342</v>
      </c>
      <c r="G133" s="245"/>
      <c r="H133" s="245"/>
      <c r="I133" s="245"/>
      <c r="J133" s="145" t="s">
        <v>150</v>
      </c>
      <c r="K133" s="146">
        <v>3.848</v>
      </c>
      <c r="L133" s="246">
        <v>0</v>
      </c>
      <c r="M133" s="245"/>
      <c r="N133" s="247">
        <f>ROUND($L$133*$K$133,3)</f>
        <v>0</v>
      </c>
      <c r="O133" s="245"/>
      <c r="P133" s="245"/>
      <c r="Q133" s="245"/>
      <c r="R133" s="25"/>
      <c r="T133" s="148"/>
      <c r="U133" s="31" t="s">
        <v>39</v>
      </c>
      <c r="V133" s="24"/>
      <c r="W133" s="149">
        <f>$V$133*$K$133</f>
        <v>0</v>
      </c>
      <c r="X133" s="149">
        <v>0.66044</v>
      </c>
      <c r="Y133" s="149">
        <f>$X$133*$K$133</f>
        <v>2.54137312</v>
      </c>
      <c r="Z133" s="149">
        <v>0</v>
      </c>
      <c r="AA133" s="150">
        <f>$Z$133*$K$133</f>
        <v>0</v>
      </c>
      <c r="AR133" s="6" t="s">
        <v>151</v>
      </c>
      <c r="AT133" s="6" t="s">
        <v>147</v>
      </c>
      <c r="AU133" s="6" t="s">
        <v>124</v>
      </c>
      <c r="AY133" s="6" t="s">
        <v>146</v>
      </c>
      <c r="BE133" s="93">
        <f>IF($U$133="základná",$N$133,0)</f>
        <v>0</v>
      </c>
      <c r="BF133" s="93">
        <f>IF($U$133="znížená",$N$133,0)</f>
        <v>0</v>
      </c>
      <c r="BG133" s="93">
        <f>IF($U$133="zákl. prenesená",$N$133,0)</f>
        <v>0</v>
      </c>
      <c r="BH133" s="93">
        <f>IF($U$133="zníž. prenesená",$N$133,0)</f>
        <v>0</v>
      </c>
      <c r="BI133" s="93">
        <f>IF($U$133="nulová",$N$133,0)</f>
        <v>0</v>
      </c>
      <c r="BJ133" s="6" t="s">
        <v>124</v>
      </c>
      <c r="BK133" s="151">
        <f>ROUND($L$133*$K$133,3)</f>
        <v>0</v>
      </c>
      <c r="BL133" s="6" t="s">
        <v>151</v>
      </c>
      <c r="BM133" s="6" t="s">
        <v>343</v>
      </c>
    </row>
    <row r="134" spans="2:51" s="6" customFormat="1" ht="18.75" customHeight="1">
      <c r="B134" s="152"/>
      <c r="C134" s="153"/>
      <c r="D134" s="153"/>
      <c r="E134" s="153"/>
      <c r="F134" s="248" t="s">
        <v>344</v>
      </c>
      <c r="G134" s="249"/>
      <c r="H134" s="249"/>
      <c r="I134" s="249"/>
      <c r="J134" s="153"/>
      <c r="K134" s="153"/>
      <c r="L134" s="153"/>
      <c r="M134" s="153"/>
      <c r="N134" s="153"/>
      <c r="O134" s="153"/>
      <c r="P134" s="153"/>
      <c r="Q134" s="153"/>
      <c r="R134" s="154"/>
      <c r="T134" s="155"/>
      <c r="U134" s="153"/>
      <c r="V134" s="153"/>
      <c r="W134" s="153"/>
      <c r="X134" s="153"/>
      <c r="Y134" s="153"/>
      <c r="Z134" s="153"/>
      <c r="AA134" s="156"/>
      <c r="AT134" s="157" t="s">
        <v>154</v>
      </c>
      <c r="AU134" s="157" t="s">
        <v>124</v>
      </c>
      <c r="AV134" s="157" t="s">
        <v>79</v>
      </c>
      <c r="AW134" s="157" t="s">
        <v>114</v>
      </c>
      <c r="AX134" s="157" t="s">
        <v>72</v>
      </c>
      <c r="AY134" s="157" t="s">
        <v>146</v>
      </c>
    </row>
    <row r="135" spans="2:51" s="6" customFormat="1" ht="18.75" customHeight="1">
      <c r="B135" s="152"/>
      <c r="C135" s="153"/>
      <c r="D135" s="153"/>
      <c r="E135" s="153"/>
      <c r="F135" s="248" t="s">
        <v>345</v>
      </c>
      <c r="G135" s="249"/>
      <c r="H135" s="249"/>
      <c r="I135" s="249"/>
      <c r="J135" s="153"/>
      <c r="K135" s="153"/>
      <c r="L135" s="153"/>
      <c r="M135" s="153"/>
      <c r="N135" s="153"/>
      <c r="O135" s="153"/>
      <c r="P135" s="153"/>
      <c r="Q135" s="153"/>
      <c r="R135" s="154"/>
      <c r="T135" s="155"/>
      <c r="U135" s="153"/>
      <c r="V135" s="153"/>
      <c r="W135" s="153"/>
      <c r="X135" s="153"/>
      <c r="Y135" s="153"/>
      <c r="Z135" s="153"/>
      <c r="AA135" s="156"/>
      <c r="AT135" s="157" t="s">
        <v>154</v>
      </c>
      <c r="AU135" s="157" t="s">
        <v>124</v>
      </c>
      <c r="AV135" s="157" t="s">
        <v>79</v>
      </c>
      <c r="AW135" s="157" t="s">
        <v>114</v>
      </c>
      <c r="AX135" s="157" t="s">
        <v>72</v>
      </c>
      <c r="AY135" s="157" t="s">
        <v>146</v>
      </c>
    </row>
    <row r="136" spans="2:51" s="6" customFormat="1" ht="18.75" customHeight="1">
      <c r="B136" s="158"/>
      <c r="C136" s="159"/>
      <c r="D136" s="159"/>
      <c r="E136" s="159"/>
      <c r="F136" s="250" t="s">
        <v>346</v>
      </c>
      <c r="G136" s="251"/>
      <c r="H136" s="251"/>
      <c r="I136" s="251"/>
      <c r="J136" s="159"/>
      <c r="K136" s="160">
        <v>1.088</v>
      </c>
      <c r="L136" s="159"/>
      <c r="M136" s="159"/>
      <c r="N136" s="159"/>
      <c r="O136" s="159"/>
      <c r="P136" s="159"/>
      <c r="Q136" s="159"/>
      <c r="R136" s="161"/>
      <c r="T136" s="162"/>
      <c r="U136" s="159"/>
      <c r="V136" s="159"/>
      <c r="W136" s="159"/>
      <c r="X136" s="159"/>
      <c r="Y136" s="159"/>
      <c r="Z136" s="159"/>
      <c r="AA136" s="163"/>
      <c r="AT136" s="164" t="s">
        <v>154</v>
      </c>
      <c r="AU136" s="164" t="s">
        <v>124</v>
      </c>
      <c r="AV136" s="164" t="s">
        <v>124</v>
      </c>
      <c r="AW136" s="164" t="s">
        <v>114</v>
      </c>
      <c r="AX136" s="164" t="s">
        <v>72</v>
      </c>
      <c r="AY136" s="164" t="s">
        <v>146</v>
      </c>
    </row>
    <row r="137" spans="2:51" s="6" customFormat="1" ht="18.75" customHeight="1">
      <c r="B137" s="152"/>
      <c r="C137" s="153"/>
      <c r="D137" s="153"/>
      <c r="E137" s="153"/>
      <c r="F137" s="248" t="s">
        <v>347</v>
      </c>
      <c r="G137" s="249"/>
      <c r="H137" s="249"/>
      <c r="I137" s="249"/>
      <c r="J137" s="153"/>
      <c r="K137" s="153"/>
      <c r="L137" s="153"/>
      <c r="M137" s="153"/>
      <c r="N137" s="153"/>
      <c r="O137" s="153"/>
      <c r="P137" s="153"/>
      <c r="Q137" s="153"/>
      <c r="R137" s="154"/>
      <c r="T137" s="155"/>
      <c r="U137" s="153"/>
      <c r="V137" s="153"/>
      <c r="W137" s="153"/>
      <c r="X137" s="153"/>
      <c r="Y137" s="153"/>
      <c r="Z137" s="153"/>
      <c r="AA137" s="156"/>
      <c r="AT137" s="157" t="s">
        <v>154</v>
      </c>
      <c r="AU137" s="157" t="s">
        <v>124</v>
      </c>
      <c r="AV137" s="157" t="s">
        <v>79</v>
      </c>
      <c r="AW137" s="157" t="s">
        <v>114</v>
      </c>
      <c r="AX137" s="157" t="s">
        <v>72</v>
      </c>
      <c r="AY137" s="157" t="s">
        <v>146</v>
      </c>
    </row>
    <row r="138" spans="2:51" s="6" customFormat="1" ht="18.75" customHeight="1">
      <c r="B138" s="158"/>
      <c r="C138" s="159"/>
      <c r="D138" s="159"/>
      <c r="E138" s="159"/>
      <c r="F138" s="250" t="s">
        <v>348</v>
      </c>
      <c r="G138" s="251"/>
      <c r="H138" s="251"/>
      <c r="I138" s="251"/>
      <c r="J138" s="159"/>
      <c r="K138" s="160">
        <v>0.859</v>
      </c>
      <c r="L138" s="159"/>
      <c r="M138" s="159"/>
      <c r="N138" s="159"/>
      <c r="O138" s="159"/>
      <c r="P138" s="159"/>
      <c r="Q138" s="159"/>
      <c r="R138" s="161"/>
      <c r="T138" s="162"/>
      <c r="U138" s="159"/>
      <c r="V138" s="159"/>
      <c r="W138" s="159"/>
      <c r="X138" s="159"/>
      <c r="Y138" s="159"/>
      <c r="Z138" s="159"/>
      <c r="AA138" s="163"/>
      <c r="AT138" s="164" t="s">
        <v>154</v>
      </c>
      <c r="AU138" s="164" t="s">
        <v>124</v>
      </c>
      <c r="AV138" s="164" t="s">
        <v>124</v>
      </c>
      <c r="AW138" s="164" t="s">
        <v>114</v>
      </c>
      <c r="AX138" s="164" t="s">
        <v>72</v>
      </c>
      <c r="AY138" s="164" t="s">
        <v>146</v>
      </c>
    </row>
    <row r="139" spans="2:51" s="6" customFormat="1" ht="18.75" customHeight="1">
      <c r="B139" s="152"/>
      <c r="C139" s="153"/>
      <c r="D139" s="153"/>
      <c r="E139" s="153"/>
      <c r="F139" s="248" t="s">
        <v>349</v>
      </c>
      <c r="G139" s="249"/>
      <c r="H139" s="249"/>
      <c r="I139" s="249"/>
      <c r="J139" s="153"/>
      <c r="K139" s="153"/>
      <c r="L139" s="153"/>
      <c r="M139" s="153"/>
      <c r="N139" s="153"/>
      <c r="O139" s="153"/>
      <c r="P139" s="153"/>
      <c r="Q139" s="153"/>
      <c r="R139" s="154"/>
      <c r="T139" s="155"/>
      <c r="U139" s="153"/>
      <c r="V139" s="153"/>
      <c r="W139" s="153"/>
      <c r="X139" s="153"/>
      <c r="Y139" s="153"/>
      <c r="Z139" s="153"/>
      <c r="AA139" s="156"/>
      <c r="AT139" s="157" t="s">
        <v>154</v>
      </c>
      <c r="AU139" s="157" t="s">
        <v>124</v>
      </c>
      <c r="AV139" s="157" t="s">
        <v>79</v>
      </c>
      <c r="AW139" s="157" t="s">
        <v>114</v>
      </c>
      <c r="AX139" s="157" t="s">
        <v>72</v>
      </c>
      <c r="AY139" s="157" t="s">
        <v>146</v>
      </c>
    </row>
    <row r="140" spans="2:51" s="6" customFormat="1" ht="18.75" customHeight="1">
      <c r="B140" s="158"/>
      <c r="C140" s="159"/>
      <c r="D140" s="159"/>
      <c r="E140" s="159"/>
      <c r="F140" s="250" t="s">
        <v>350</v>
      </c>
      <c r="G140" s="251"/>
      <c r="H140" s="251"/>
      <c r="I140" s="251"/>
      <c r="J140" s="159"/>
      <c r="K140" s="160">
        <v>1.065</v>
      </c>
      <c r="L140" s="159"/>
      <c r="M140" s="159"/>
      <c r="N140" s="159"/>
      <c r="O140" s="159"/>
      <c r="P140" s="159"/>
      <c r="Q140" s="159"/>
      <c r="R140" s="161"/>
      <c r="T140" s="162"/>
      <c r="U140" s="159"/>
      <c r="V140" s="159"/>
      <c r="W140" s="159"/>
      <c r="X140" s="159"/>
      <c r="Y140" s="159"/>
      <c r="Z140" s="159"/>
      <c r="AA140" s="163"/>
      <c r="AT140" s="164" t="s">
        <v>154</v>
      </c>
      <c r="AU140" s="164" t="s">
        <v>124</v>
      </c>
      <c r="AV140" s="164" t="s">
        <v>124</v>
      </c>
      <c r="AW140" s="164" t="s">
        <v>114</v>
      </c>
      <c r="AX140" s="164" t="s">
        <v>72</v>
      </c>
      <c r="AY140" s="164" t="s">
        <v>146</v>
      </c>
    </row>
    <row r="141" spans="2:51" s="6" customFormat="1" ht="18.75" customHeight="1">
      <c r="B141" s="152"/>
      <c r="C141" s="153"/>
      <c r="D141" s="153"/>
      <c r="E141" s="153"/>
      <c r="F141" s="248" t="s">
        <v>351</v>
      </c>
      <c r="G141" s="249"/>
      <c r="H141" s="249"/>
      <c r="I141" s="249"/>
      <c r="J141" s="153"/>
      <c r="K141" s="153"/>
      <c r="L141" s="153"/>
      <c r="M141" s="153"/>
      <c r="N141" s="153"/>
      <c r="O141" s="153"/>
      <c r="P141" s="153"/>
      <c r="Q141" s="153"/>
      <c r="R141" s="154"/>
      <c r="T141" s="155"/>
      <c r="U141" s="153"/>
      <c r="V141" s="153"/>
      <c r="W141" s="153"/>
      <c r="X141" s="153"/>
      <c r="Y141" s="153"/>
      <c r="Z141" s="153"/>
      <c r="AA141" s="156"/>
      <c r="AT141" s="157" t="s">
        <v>154</v>
      </c>
      <c r="AU141" s="157" t="s">
        <v>124</v>
      </c>
      <c r="AV141" s="157" t="s">
        <v>79</v>
      </c>
      <c r="AW141" s="157" t="s">
        <v>114</v>
      </c>
      <c r="AX141" s="157" t="s">
        <v>72</v>
      </c>
      <c r="AY141" s="157" t="s">
        <v>146</v>
      </c>
    </row>
    <row r="142" spans="2:51" s="6" customFormat="1" ht="18.75" customHeight="1">
      <c r="B142" s="158"/>
      <c r="C142" s="159"/>
      <c r="D142" s="159"/>
      <c r="E142" s="159"/>
      <c r="F142" s="250" t="s">
        <v>352</v>
      </c>
      <c r="G142" s="251"/>
      <c r="H142" s="251"/>
      <c r="I142" s="251"/>
      <c r="J142" s="159"/>
      <c r="K142" s="160">
        <v>0.836</v>
      </c>
      <c r="L142" s="159"/>
      <c r="M142" s="159"/>
      <c r="N142" s="159"/>
      <c r="O142" s="159"/>
      <c r="P142" s="159"/>
      <c r="Q142" s="159"/>
      <c r="R142" s="161"/>
      <c r="T142" s="162"/>
      <c r="U142" s="159"/>
      <c r="V142" s="159"/>
      <c r="W142" s="159"/>
      <c r="X142" s="159"/>
      <c r="Y142" s="159"/>
      <c r="Z142" s="159"/>
      <c r="AA142" s="163"/>
      <c r="AT142" s="164" t="s">
        <v>154</v>
      </c>
      <c r="AU142" s="164" t="s">
        <v>124</v>
      </c>
      <c r="AV142" s="164" t="s">
        <v>124</v>
      </c>
      <c r="AW142" s="164" t="s">
        <v>114</v>
      </c>
      <c r="AX142" s="164" t="s">
        <v>72</v>
      </c>
      <c r="AY142" s="164" t="s">
        <v>146</v>
      </c>
    </row>
    <row r="143" spans="2:51" s="6" customFormat="1" ht="18.75" customHeight="1">
      <c r="B143" s="173"/>
      <c r="C143" s="174"/>
      <c r="D143" s="174"/>
      <c r="E143" s="174"/>
      <c r="F143" s="261" t="s">
        <v>254</v>
      </c>
      <c r="G143" s="262"/>
      <c r="H143" s="262"/>
      <c r="I143" s="262"/>
      <c r="J143" s="174"/>
      <c r="K143" s="175">
        <v>3.848</v>
      </c>
      <c r="L143" s="174"/>
      <c r="M143" s="174"/>
      <c r="N143" s="174"/>
      <c r="O143" s="174"/>
      <c r="P143" s="174"/>
      <c r="Q143" s="174"/>
      <c r="R143" s="176"/>
      <c r="T143" s="177"/>
      <c r="U143" s="174"/>
      <c r="V143" s="174"/>
      <c r="W143" s="174"/>
      <c r="X143" s="174"/>
      <c r="Y143" s="174"/>
      <c r="Z143" s="174"/>
      <c r="AA143" s="178"/>
      <c r="AT143" s="179" t="s">
        <v>154</v>
      </c>
      <c r="AU143" s="179" t="s">
        <v>124</v>
      </c>
      <c r="AV143" s="179" t="s">
        <v>151</v>
      </c>
      <c r="AW143" s="179" t="s">
        <v>114</v>
      </c>
      <c r="AX143" s="179" t="s">
        <v>79</v>
      </c>
      <c r="AY143" s="179" t="s">
        <v>146</v>
      </c>
    </row>
    <row r="144" spans="2:65" s="6" customFormat="1" ht="39" customHeight="1">
      <c r="B144" s="23"/>
      <c r="C144" s="143" t="s">
        <v>159</v>
      </c>
      <c r="D144" s="143" t="s">
        <v>147</v>
      </c>
      <c r="E144" s="144" t="s">
        <v>353</v>
      </c>
      <c r="F144" s="244" t="s">
        <v>354</v>
      </c>
      <c r="G144" s="245"/>
      <c r="H144" s="245"/>
      <c r="I144" s="245"/>
      <c r="J144" s="145" t="s">
        <v>150</v>
      </c>
      <c r="K144" s="146">
        <v>45.216</v>
      </c>
      <c r="L144" s="246">
        <v>0</v>
      </c>
      <c r="M144" s="245"/>
      <c r="N144" s="247">
        <f>ROUND($L$144*$K$144,3)</f>
        <v>0</v>
      </c>
      <c r="O144" s="245"/>
      <c r="P144" s="245"/>
      <c r="Q144" s="245"/>
      <c r="R144" s="25"/>
      <c r="T144" s="148"/>
      <c r="U144" s="31" t="s">
        <v>39</v>
      </c>
      <c r="V144" s="24"/>
      <c r="W144" s="149">
        <f>$V$144*$K$144</f>
        <v>0</v>
      </c>
      <c r="X144" s="149">
        <v>0.68216</v>
      </c>
      <c r="Y144" s="149">
        <f>$X$144*$K$144</f>
        <v>30.84454656</v>
      </c>
      <c r="Z144" s="149">
        <v>0</v>
      </c>
      <c r="AA144" s="150">
        <f>$Z$144*$K$144</f>
        <v>0</v>
      </c>
      <c r="AR144" s="6" t="s">
        <v>151</v>
      </c>
      <c r="AT144" s="6" t="s">
        <v>147</v>
      </c>
      <c r="AU144" s="6" t="s">
        <v>124</v>
      </c>
      <c r="AY144" s="6" t="s">
        <v>146</v>
      </c>
      <c r="BE144" s="93">
        <f>IF($U$144="základná",$N$144,0)</f>
        <v>0</v>
      </c>
      <c r="BF144" s="93">
        <f>IF($U$144="znížená",$N$144,0)</f>
        <v>0</v>
      </c>
      <c r="BG144" s="93">
        <f>IF($U$144="zákl. prenesená",$N$144,0)</f>
        <v>0</v>
      </c>
      <c r="BH144" s="93">
        <f>IF($U$144="zníž. prenesená",$N$144,0)</f>
        <v>0</v>
      </c>
      <c r="BI144" s="93">
        <f>IF($U$144="nulová",$N$144,0)</f>
        <v>0</v>
      </c>
      <c r="BJ144" s="6" t="s">
        <v>124</v>
      </c>
      <c r="BK144" s="151">
        <f>ROUND($L$144*$K$144,3)</f>
        <v>0</v>
      </c>
      <c r="BL144" s="6" t="s">
        <v>151</v>
      </c>
      <c r="BM144" s="6" t="s">
        <v>355</v>
      </c>
    </row>
    <row r="145" spans="2:51" s="6" customFormat="1" ht="18.75" customHeight="1">
      <c r="B145" s="152"/>
      <c r="C145" s="153"/>
      <c r="D145" s="153"/>
      <c r="E145" s="153"/>
      <c r="F145" s="248" t="s">
        <v>356</v>
      </c>
      <c r="G145" s="249"/>
      <c r="H145" s="249"/>
      <c r="I145" s="249"/>
      <c r="J145" s="153"/>
      <c r="K145" s="153"/>
      <c r="L145" s="153"/>
      <c r="M145" s="153"/>
      <c r="N145" s="153"/>
      <c r="O145" s="153"/>
      <c r="P145" s="153"/>
      <c r="Q145" s="153"/>
      <c r="R145" s="154"/>
      <c r="T145" s="155"/>
      <c r="U145" s="153"/>
      <c r="V145" s="153"/>
      <c r="W145" s="153"/>
      <c r="X145" s="153"/>
      <c r="Y145" s="153"/>
      <c r="Z145" s="153"/>
      <c r="AA145" s="156"/>
      <c r="AT145" s="157" t="s">
        <v>154</v>
      </c>
      <c r="AU145" s="157" t="s">
        <v>124</v>
      </c>
      <c r="AV145" s="157" t="s">
        <v>79</v>
      </c>
      <c r="AW145" s="157" t="s">
        <v>114</v>
      </c>
      <c r="AX145" s="157" t="s">
        <v>72</v>
      </c>
      <c r="AY145" s="157" t="s">
        <v>146</v>
      </c>
    </row>
    <row r="146" spans="2:51" s="6" customFormat="1" ht="18.75" customHeight="1">
      <c r="B146" s="152"/>
      <c r="C146" s="153"/>
      <c r="D146" s="153"/>
      <c r="E146" s="153"/>
      <c r="F146" s="248" t="s">
        <v>345</v>
      </c>
      <c r="G146" s="249"/>
      <c r="H146" s="249"/>
      <c r="I146" s="249"/>
      <c r="J146" s="153"/>
      <c r="K146" s="153"/>
      <c r="L146" s="153"/>
      <c r="M146" s="153"/>
      <c r="N146" s="153"/>
      <c r="O146" s="153"/>
      <c r="P146" s="153"/>
      <c r="Q146" s="153"/>
      <c r="R146" s="154"/>
      <c r="T146" s="155"/>
      <c r="U146" s="153"/>
      <c r="V146" s="153"/>
      <c r="W146" s="153"/>
      <c r="X146" s="153"/>
      <c r="Y146" s="153"/>
      <c r="Z146" s="153"/>
      <c r="AA146" s="156"/>
      <c r="AT146" s="157" t="s">
        <v>154</v>
      </c>
      <c r="AU146" s="157" t="s">
        <v>124</v>
      </c>
      <c r="AV146" s="157" t="s">
        <v>79</v>
      </c>
      <c r="AW146" s="157" t="s">
        <v>114</v>
      </c>
      <c r="AX146" s="157" t="s">
        <v>72</v>
      </c>
      <c r="AY146" s="157" t="s">
        <v>146</v>
      </c>
    </row>
    <row r="147" spans="2:51" s="6" customFormat="1" ht="18.75" customHeight="1">
      <c r="B147" s="158"/>
      <c r="C147" s="159"/>
      <c r="D147" s="159"/>
      <c r="E147" s="159"/>
      <c r="F147" s="250" t="s">
        <v>357</v>
      </c>
      <c r="G147" s="251"/>
      <c r="H147" s="251"/>
      <c r="I147" s="251"/>
      <c r="J147" s="159"/>
      <c r="K147" s="160">
        <v>14.051</v>
      </c>
      <c r="L147" s="159"/>
      <c r="M147" s="159"/>
      <c r="N147" s="159"/>
      <c r="O147" s="159"/>
      <c r="P147" s="159"/>
      <c r="Q147" s="159"/>
      <c r="R147" s="161"/>
      <c r="T147" s="162"/>
      <c r="U147" s="159"/>
      <c r="V147" s="159"/>
      <c r="W147" s="159"/>
      <c r="X147" s="159"/>
      <c r="Y147" s="159"/>
      <c r="Z147" s="159"/>
      <c r="AA147" s="163"/>
      <c r="AT147" s="164" t="s">
        <v>154</v>
      </c>
      <c r="AU147" s="164" t="s">
        <v>124</v>
      </c>
      <c r="AV147" s="164" t="s">
        <v>124</v>
      </c>
      <c r="AW147" s="164" t="s">
        <v>114</v>
      </c>
      <c r="AX147" s="164" t="s">
        <v>72</v>
      </c>
      <c r="AY147" s="164" t="s">
        <v>146</v>
      </c>
    </row>
    <row r="148" spans="2:51" s="6" customFormat="1" ht="18.75" customHeight="1">
      <c r="B148" s="152"/>
      <c r="C148" s="153"/>
      <c r="D148" s="153"/>
      <c r="E148" s="153"/>
      <c r="F148" s="248" t="s">
        <v>358</v>
      </c>
      <c r="G148" s="249"/>
      <c r="H148" s="249"/>
      <c r="I148" s="249"/>
      <c r="J148" s="153"/>
      <c r="K148" s="153"/>
      <c r="L148" s="153"/>
      <c r="M148" s="153"/>
      <c r="N148" s="153"/>
      <c r="O148" s="153"/>
      <c r="P148" s="153"/>
      <c r="Q148" s="153"/>
      <c r="R148" s="154"/>
      <c r="T148" s="155"/>
      <c r="U148" s="153"/>
      <c r="V148" s="153"/>
      <c r="W148" s="153"/>
      <c r="X148" s="153"/>
      <c r="Y148" s="153"/>
      <c r="Z148" s="153"/>
      <c r="AA148" s="156"/>
      <c r="AT148" s="157" t="s">
        <v>154</v>
      </c>
      <c r="AU148" s="157" t="s">
        <v>124</v>
      </c>
      <c r="AV148" s="157" t="s">
        <v>79</v>
      </c>
      <c r="AW148" s="157" t="s">
        <v>114</v>
      </c>
      <c r="AX148" s="157" t="s">
        <v>72</v>
      </c>
      <c r="AY148" s="157" t="s">
        <v>146</v>
      </c>
    </row>
    <row r="149" spans="2:51" s="6" customFormat="1" ht="18.75" customHeight="1">
      <c r="B149" s="158"/>
      <c r="C149" s="159"/>
      <c r="D149" s="159"/>
      <c r="E149" s="159"/>
      <c r="F149" s="250" t="s">
        <v>359</v>
      </c>
      <c r="G149" s="251"/>
      <c r="H149" s="251"/>
      <c r="I149" s="251"/>
      <c r="J149" s="159"/>
      <c r="K149" s="160">
        <v>-2.325</v>
      </c>
      <c r="L149" s="159"/>
      <c r="M149" s="159"/>
      <c r="N149" s="159"/>
      <c r="O149" s="159"/>
      <c r="P149" s="159"/>
      <c r="Q149" s="159"/>
      <c r="R149" s="161"/>
      <c r="T149" s="162"/>
      <c r="U149" s="159"/>
      <c r="V149" s="159"/>
      <c r="W149" s="159"/>
      <c r="X149" s="159"/>
      <c r="Y149" s="159"/>
      <c r="Z149" s="159"/>
      <c r="AA149" s="163"/>
      <c r="AT149" s="164" t="s">
        <v>154</v>
      </c>
      <c r="AU149" s="164" t="s">
        <v>124</v>
      </c>
      <c r="AV149" s="164" t="s">
        <v>124</v>
      </c>
      <c r="AW149" s="164" t="s">
        <v>114</v>
      </c>
      <c r="AX149" s="164" t="s">
        <v>72</v>
      </c>
      <c r="AY149" s="164" t="s">
        <v>146</v>
      </c>
    </row>
    <row r="150" spans="2:51" s="6" customFormat="1" ht="18.75" customHeight="1">
      <c r="B150" s="152"/>
      <c r="C150" s="153"/>
      <c r="D150" s="153"/>
      <c r="E150" s="153"/>
      <c r="F150" s="248" t="s">
        <v>347</v>
      </c>
      <c r="G150" s="249"/>
      <c r="H150" s="249"/>
      <c r="I150" s="249"/>
      <c r="J150" s="153"/>
      <c r="K150" s="153"/>
      <c r="L150" s="153"/>
      <c r="M150" s="153"/>
      <c r="N150" s="153"/>
      <c r="O150" s="153"/>
      <c r="P150" s="153"/>
      <c r="Q150" s="153"/>
      <c r="R150" s="154"/>
      <c r="T150" s="155"/>
      <c r="U150" s="153"/>
      <c r="V150" s="153"/>
      <c r="W150" s="153"/>
      <c r="X150" s="153"/>
      <c r="Y150" s="153"/>
      <c r="Z150" s="153"/>
      <c r="AA150" s="156"/>
      <c r="AT150" s="157" t="s">
        <v>154</v>
      </c>
      <c r="AU150" s="157" t="s">
        <v>124</v>
      </c>
      <c r="AV150" s="157" t="s">
        <v>79</v>
      </c>
      <c r="AW150" s="157" t="s">
        <v>114</v>
      </c>
      <c r="AX150" s="157" t="s">
        <v>72</v>
      </c>
      <c r="AY150" s="157" t="s">
        <v>146</v>
      </c>
    </row>
    <row r="151" spans="2:51" s="6" customFormat="1" ht="18.75" customHeight="1">
      <c r="B151" s="158"/>
      <c r="C151" s="159"/>
      <c r="D151" s="159"/>
      <c r="E151" s="159"/>
      <c r="F151" s="250" t="s">
        <v>360</v>
      </c>
      <c r="G151" s="251"/>
      <c r="H151" s="251"/>
      <c r="I151" s="251"/>
      <c r="J151" s="159"/>
      <c r="K151" s="160">
        <v>11.018</v>
      </c>
      <c r="L151" s="159"/>
      <c r="M151" s="159"/>
      <c r="N151" s="159"/>
      <c r="O151" s="159"/>
      <c r="P151" s="159"/>
      <c r="Q151" s="159"/>
      <c r="R151" s="161"/>
      <c r="T151" s="162"/>
      <c r="U151" s="159"/>
      <c r="V151" s="159"/>
      <c r="W151" s="159"/>
      <c r="X151" s="159"/>
      <c r="Y151" s="159"/>
      <c r="Z151" s="159"/>
      <c r="AA151" s="163"/>
      <c r="AT151" s="164" t="s">
        <v>154</v>
      </c>
      <c r="AU151" s="164" t="s">
        <v>124</v>
      </c>
      <c r="AV151" s="164" t="s">
        <v>124</v>
      </c>
      <c r="AW151" s="164" t="s">
        <v>114</v>
      </c>
      <c r="AX151" s="164" t="s">
        <v>72</v>
      </c>
      <c r="AY151" s="164" t="s">
        <v>146</v>
      </c>
    </row>
    <row r="152" spans="2:51" s="6" customFormat="1" ht="18.75" customHeight="1">
      <c r="B152" s="152"/>
      <c r="C152" s="153"/>
      <c r="D152" s="153"/>
      <c r="E152" s="153"/>
      <c r="F152" s="248" t="s">
        <v>358</v>
      </c>
      <c r="G152" s="249"/>
      <c r="H152" s="249"/>
      <c r="I152" s="249"/>
      <c r="J152" s="153"/>
      <c r="K152" s="153"/>
      <c r="L152" s="153"/>
      <c r="M152" s="153"/>
      <c r="N152" s="153"/>
      <c r="O152" s="153"/>
      <c r="P152" s="153"/>
      <c r="Q152" s="153"/>
      <c r="R152" s="154"/>
      <c r="T152" s="155"/>
      <c r="U152" s="153"/>
      <c r="V152" s="153"/>
      <c r="W152" s="153"/>
      <c r="X152" s="153"/>
      <c r="Y152" s="153"/>
      <c r="Z152" s="153"/>
      <c r="AA152" s="156"/>
      <c r="AT152" s="157" t="s">
        <v>154</v>
      </c>
      <c r="AU152" s="157" t="s">
        <v>124</v>
      </c>
      <c r="AV152" s="157" t="s">
        <v>79</v>
      </c>
      <c r="AW152" s="157" t="s">
        <v>114</v>
      </c>
      <c r="AX152" s="157" t="s">
        <v>72</v>
      </c>
      <c r="AY152" s="157" t="s">
        <v>146</v>
      </c>
    </row>
    <row r="153" spans="2:51" s="6" customFormat="1" ht="18.75" customHeight="1">
      <c r="B153" s="158"/>
      <c r="C153" s="159"/>
      <c r="D153" s="159"/>
      <c r="E153" s="159"/>
      <c r="F153" s="250" t="s">
        <v>361</v>
      </c>
      <c r="G153" s="251"/>
      <c r="H153" s="251"/>
      <c r="I153" s="251"/>
      <c r="J153" s="159"/>
      <c r="K153" s="160">
        <v>-2.024</v>
      </c>
      <c r="L153" s="159"/>
      <c r="M153" s="159"/>
      <c r="N153" s="159"/>
      <c r="O153" s="159"/>
      <c r="P153" s="159"/>
      <c r="Q153" s="159"/>
      <c r="R153" s="161"/>
      <c r="T153" s="162"/>
      <c r="U153" s="159"/>
      <c r="V153" s="159"/>
      <c r="W153" s="159"/>
      <c r="X153" s="159"/>
      <c r="Y153" s="159"/>
      <c r="Z153" s="159"/>
      <c r="AA153" s="163"/>
      <c r="AT153" s="164" t="s">
        <v>154</v>
      </c>
      <c r="AU153" s="164" t="s">
        <v>124</v>
      </c>
      <c r="AV153" s="164" t="s">
        <v>124</v>
      </c>
      <c r="AW153" s="164" t="s">
        <v>114</v>
      </c>
      <c r="AX153" s="164" t="s">
        <v>72</v>
      </c>
      <c r="AY153" s="164" t="s">
        <v>146</v>
      </c>
    </row>
    <row r="154" spans="2:51" s="6" customFormat="1" ht="18.75" customHeight="1">
      <c r="B154" s="152"/>
      <c r="C154" s="153"/>
      <c r="D154" s="153"/>
      <c r="E154" s="153"/>
      <c r="F154" s="248" t="s">
        <v>349</v>
      </c>
      <c r="G154" s="249"/>
      <c r="H154" s="249"/>
      <c r="I154" s="249"/>
      <c r="J154" s="153"/>
      <c r="K154" s="153"/>
      <c r="L154" s="153"/>
      <c r="M154" s="153"/>
      <c r="N154" s="153"/>
      <c r="O154" s="153"/>
      <c r="P154" s="153"/>
      <c r="Q154" s="153"/>
      <c r="R154" s="154"/>
      <c r="T154" s="155"/>
      <c r="U154" s="153"/>
      <c r="V154" s="153"/>
      <c r="W154" s="153"/>
      <c r="X154" s="153"/>
      <c r="Y154" s="153"/>
      <c r="Z154" s="153"/>
      <c r="AA154" s="156"/>
      <c r="AT154" s="157" t="s">
        <v>154</v>
      </c>
      <c r="AU154" s="157" t="s">
        <v>124</v>
      </c>
      <c r="AV154" s="157" t="s">
        <v>79</v>
      </c>
      <c r="AW154" s="157" t="s">
        <v>114</v>
      </c>
      <c r="AX154" s="157" t="s">
        <v>72</v>
      </c>
      <c r="AY154" s="157" t="s">
        <v>146</v>
      </c>
    </row>
    <row r="155" spans="2:51" s="6" customFormat="1" ht="18.75" customHeight="1">
      <c r="B155" s="158"/>
      <c r="C155" s="159"/>
      <c r="D155" s="159"/>
      <c r="E155" s="159"/>
      <c r="F155" s="250" t="s">
        <v>362</v>
      </c>
      <c r="G155" s="251"/>
      <c r="H155" s="251"/>
      <c r="I155" s="251"/>
      <c r="J155" s="159"/>
      <c r="K155" s="160">
        <v>13.682</v>
      </c>
      <c r="L155" s="159"/>
      <c r="M155" s="159"/>
      <c r="N155" s="159"/>
      <c r="O155" s="159"/>
      <c r="P155" s="159"/>
      <c r="Q155" s="159"/>
      <c r="R155" s="161"/>
      <c r="T155" s="162"/>
      <c r="U155" s="159"/>
      <c r="V155" s="159"/>
      <c r="W155" s="159"/>
      <c r="X155" s="159"/>
      <c r="Y155" s="159"/>
      <c r="Z155" s="159"/>
      <c r="AA155" s="163"/>
      <c r="AT155" s="164" t="s">
        <v>154</v>
      </c>
      <c r="AU155" s="164" t="s">
        <v>124</v>
      </c>
      <c r="AV155" s="164" t="s">
        <v>124</v>
      </c>
      <c r="AW155" s="164" t="s">
        <v>114</v>
      </c>
      <c r="AX155" s="164" t="s">
        <v>72</v>
      </c>
      <c r="AY155" s="164" t="s">
        <v>146</v>
      </c>
    </row>
    <row r="156" spans="2:51" s="6" customFormat="1" ht="18.75" customHeight="1">
      <c r="B156" s="152"/>
      <c r="C156" s="153"/>
      <c r="D156" s="153"/>
      <c r="E156" s="153"/>
      <c r="F156" s="248" t="s">
        <v>358</v>
      </c>
      <c r="G156" s="249"/>
      <c r="H156" s="249"/>
      <c r="I156" s="249"/>
      <c r="J156" s="153"/>
      <c r="K156" s="153"/>
      <c r="L156" s="153"/>
      <c r="M156" s="153"/>
      <c r="N156" s="153"/>
      <c r="O156" s="153"/>
      <c r="P156" s="153"/>
      <c r="Q156" s="153"/>
      <c r="R156" s="154"/>
      <c r="T156" s="155"/>
      <c r="U156" s="153"/>
      <c r="V156" s="153"/>
      <c r="W156" s="153"/>
      <c r="X156" s="153"/>
      <c r="Y156" s="153"/>
      <c r="Z156" s="153"/>
      <c r="AA156" s="156"/>
      <c r="AT156" s="157" t="s">
        <v>154</v>
      </c>
      <c r="AU156" s="157" t="s">
        <v>124</v>
      </c>
      <c r="AV156" s="157" t="s">
        <v>79</v>
      </c>
      <c r="AW156" s="157" t="s">
        <v>114</v>
      </c>
      <c r="AX156" s="157" t="s">
        <v>72</v>
      </c>
      <c r="AY156" s="157" t="s">
        <v>146</v>
      </c>
    </row>
    <row r="157" spans="2:51" s="6" customFormat="1" ht="18.75" customHeight="1">
      <c r="B157" s="158"/>
      <c r="C157" s="159"/>
      <c r="D157" s="159"/>
      <c r="E157" s="159"/>
      <c r="F157" s="250" t="s">
        <v>363</v>
      </c>
      <c r="G157" s="251"/>
      <c r="H157" s="251"/>
      <c r="I157" s="251"/>
      <c r="J157" s="159"/>
      <c r="K157" s="160">
        <v>-4.599</v>
      </c>
      <c r="L157" s="159"/>
      <c r="M157" s="159"/>
      <c r="N157" s="159"/>
      <c r="O157" s="159"/>
      <c r="P157" s="159"/>
      <c r="Q157" s="159"/>
      <c r="R157" s="161"/>
      <c r="T157" s="162"/>
      <c r="U157" s="159"/>
      <c r="V157" s="159"/>
      <c r="W157" s="159"/>
      <c r="X157" s="159"/>
      <c r="Y157" s="159"/>
      <c r="Z157" s="159"/>
      <c r="AA157" s="163"/>
      <c r="AT157" s="164" t="s">
        <v>154</v>
      </c>
      <c r="AU157" s="164" t="s">
        <v>124</v>
      </c>
      <c r="AV157" s="164" t="s">
        <v>124</v>
      </c>
      <c r="AW157" s="164" t="s">
        <v>114</v>
      </c>
      <c r="AX157" s="164" t="s">
        <v>72</v>
      </c>
      <c r="AY157" s="164" t="s">
        <v>146</v>
      </c>
    </row>
    <row r="158" spans="2:51" s="6" customFormat="1" ht="18.75" customHeight="1">
      <c r="B158" s="152"/>
      <c r="C158" s="153"/>
      <c r="D158" s="153"/>
      <c r="E158" s="153"/>
      <c r="F158" s="248" t="s">
        <v>351</v>
      </c>
      <c r="G158" s="249"/>
      <c r="H158" s="249"/>
      <c r="I158" s="249"/>
      <c r="J158" s="153"/>
      <c r="K158" s="153"/>
      <c r="L158" s="153"/>
      <c r="M158" s="153"/>
      <c r="N158" s="153"/>
      <c r="O158" s="153"/>
      <c r="P158" s="153"/>
      <c r="Q158" s="153"/>
      <c r="R158" s="154"/>
      <c r="T158" s="155"/>
      <c r="U158" s="153"/>
      <c r="V158" s="153"/>
      <c r="W158" s="153"/>
      <c r="X158" s="153"/>
      <c r="Y158" s="153"/>
      <c r="Z158" s="153"/>
      <c r="AA158" s="156"/>
      <c r="AT158" s="157" t="s">
        <v>154</v>
      </c>
      <c r="AU158" s="157" t="s">
        <v>124</v>
      </c>
      <c r="AV158" s="157" t="s">
        <v>79</v>
      </c>
      <c r="AW158" s="157" t="s">
        <v>114</v>
      </c>
      <c r="AX158" s="157" t="s">
        <v>72</v>
      </c>
      <c r="AY158" s="157" t="s">
        <v>146</v>
      </c>
    </row>
    <row r="159" spans="2:51" s="6" customFormat="1" ht="18.75" customHeight="1">
      <c r="B159" s="158"/>
      <c r="C159" s="159"/>
      <c r="D159" s="159"/>
      <c r="E159" s="159"/>
      <c r="F159" s="250" t="s">
        <v>364</v>
      </c>
      <c r="G159" s="251"/>
      <c r="H159" s="251"/>
      <c r="I159" s="251"/>
      <c r="J159" s="159"/>
      <c r="K159" s="160">
        <v>10.649</v>
      </c>
      <c r="L159" s="159"/>
      <c r="M159" s="159"/>
      <c r="N159" s="159"/>
      <c r="O159" s="159"/>
      <c r="P159" s="159"/>
      <c r="Q159" s="159"/>
      <c r="R159" s="161"/>
      <c r="T159" s="162"/>
      <c r="U159" s="159"/>
      <c r="V159" s="159"/>
      <c r="W159" s="159"/>
      <c r="X159" s="159"/>
      <c r="Y159" s="159"/>
      <c r="Z159" s="159"/>
      <c r="AA159" s="163"/>
      <c r="AT159" s="164" t="s">
        <v>154</v>
      </c>
      <c r="AU159" s="164" t="s">
        <v>124</v>
      </c>
      <c r="AV159" s="164" t="s">
        <v>124</v>
      </c>
      <c r="AW159" s="164" t="s">
        <v>114</v>
      </c>
      <c r="AX159" s="164" t="s">
        <v>72</v>
      </c>
      <c r="AY159" s="164" t="s">
        <v>146</v>
      </c>
    </row>
    <row r="160" spans="2:51" s="6" customFormat="1" ht="18.75" customHeight="1">
      <c r="B160" s="152"/>
      <c r="C160" s="153"/>
      <c r="D160" s="153"/>
      <c r="E160" s="153"/>
      <c r="F160" s="248" t="s">
        <v>358</v>
      </c>
      <c r="G160" s="249"/>
      <c r="H160" s="249"/>
      <c r="I160" s="249"/>
      <c r="J160" s="153"/>
      <c r="K160" s="153"/>
      <c r="L160" s="153"/>
      <c r="M160" s="153"/>
      <c r="N160" s="153"/>
      <c r="O160" s="153"/>
      <c r="P160" s="153"/>
      <c r="Q160" s="153"/>
      <c r="R160" s="154"/>
      <c r="T160" s="155"/>
      <c r="U160" s="153"/>
      <c r="V160" s="153"/>
      <c r="W160" s="153"/>
      <c r="X160" s="153"/>
      <c r="Y160" s="153"/>
      <c r="Z160" s="153"/>
      <c r="AA160" s="156"/>
      <c r="AT160" s="157" t="s">
        <v>154</v>
      </c>
      <c r="AU160" s="157" t="s">
        <v>124</v>
      </c>
      <c r="AV160" s="157" t="s">
        <v>79</v>
      </c>
      <c r="AW160" s="157" t="s">
        <v>114</v>
      </c>
      <c r="AX160" s="157" t="s">
        <v>72</v>
      </c>
      <c r="AY160" s="157" t="s">
        <v>146</v>
      </c>
    </row>
    <row r="161" spans="2:51" s="6" customFormat="1" ht="18.75" customHeight="1">
      <c r="B161" s="158"/>
      <c r="C161" s="159"/>
      <c r="D161" s="159"/>
      <c r="E161" s="159"/>
      <c r="F161" s="250" t="s">
        <v>365</v>
      </c>
      <c r="G161" s="251"/>
      <c r="H161" s="251"/>
      <c r="I161" s="251"/>
      <c r="J161" s="159"/>
      <c r="K161" s="160">
        <v>-0.784</v>
      </c>
      <c r="L161" s="159"/>
      <c r="M161" s="159"/>
      <c r="N161" s="159"/>
      <c r="O161" s="159"/>
      <c r="P161" s="159"/>
      <c r="Q161" s="159"/>
      <c r="R161" s="161"/>
      <c r="T161" s="162"/>
      <c r="U161" s="159"/>
      <c r="V161" s="159"/>
      <c r="W161" s="159"/>
      <c r="X161" s="159"/>
      <c r="Y161" s="159"/>
      <c r="Z161" s="159"/>
      <c r="AA161" s="163"/>
      <c r="AT161" s="164" t="s">
        <v>154</v>
      </c>
      <c r="AU161" s="164" t="s">
        <v>124</v>
      </c>
      <c r="AV161" s="164" t="s">
        <v>124</v>
      </c>
      <c r="AW161" s="164" t="s">
        <v>114</v>
      </c>
      <c r="AX161" s="164" t="s">
        <v>72</v>
      </c>
      <c r="AY161" s="164" t="s">
        <v>146</v>
      </c>
    </row>
    <row r="162" spans="2:51" s="6" customFormat="1" ht="18.75" customHeight="1">
      <c r="B162" s="152"/>
      <c r="C162" s="153"/>
      <c r="D162" s="153"/>
      <c r="E162" s="153"/>
      <c r="F162" s="248" t="s">
        <v>366</v>
      </c>
      <c r="G162" s="249"/>
      <c r="H162" s="249"/>
      <c r="I162" s="249"/>
      <c r="J162" s="153"/>
      <c r="K162" s="153"/>
      <c r="L162" s="153"/>
      <c r="M162" s="153"/>
      <c r="N162" s="153"/>
      <c r="O162" s="153"/>
      <c r="P162" s="153"/>
      <c r="Q162" s="153"/>
      <c r="R162" s="154"/>
      <c r="T162" s="155"/>
      <c r="U162" s="153"/>
      <c r="V162" s="153"/>
      <c r="W162" s="153"/>
      <c r="X162" s="153"/>
      <c r="Y162" s="153"/>
      <c r="Z162" s="153"/>
      <c r="AA162" s="156"/>
      <c r="AT162" s="157" t="s">
        <v>154</v>
      </c>
      <c r="AU162" s="157" t="s">
        <v>124</v>
      </c>
      <c r="AV162" s="157" t="s">
        <v>79</v>
      </c>
      <c r="AW162" s="157" t="s">
        <v>114</v>
      </c>
      <c r="AX162" s="157" t="s">
        <v>72</v>
      </c>
      <c r="AY162" s="157" t="s">
        <v>146</v>
      </c>
    </row>
    <row r="163" spans="2:51" s="6" customFormat="1" ht="18.75" customHeight="1">
      <c r="B163" s="158"/>
      <c r="C163" s="159"/>
      <c r="D163" s="159"/>
      <c r="E163" s="159"/>
      <c r="F163" s="250" t="s">
        <v>367</v>
      </c>
      <c r="G163" s="251"/>
      <c r="H163" s="251"/>
      <c r="I163" s="251"/>
      <c r="J163" s="159"/>
      <c r="K163" s="160">
        <v>5.548</v>
      </c>
      <c r="L163" s="159"/>
      <c r="M163" s="159"/>
      <c r="N163" s="159"/>
      <c r="O163" s="159"/>
      <c r="P163" s="159"/>
      <c r="Q163" s="159"/>
      <c r="R163" s="161"/>
      <c r="T163" s="162"/>
      <c r="U163" s="159"/>
      <c r="V163" s="159"/>
      <c r="W163" s="159"/>
      <c r="X163" s="159"/>
      <c r="Y163" s="159"/>
      <c r="Z163" s="159"/>
      <c r="AA163" s="163"/>
      <c r="AT163" s="164" t="s">
        <v>154</v>
      </c>
      <c r="AU163" s="164" t="s">
        <v>124</v>
      </c>
      <c r="AV163" s="164" t="s">
        <v>124</v>
      </c>
      <c r="AW163" s="164" t="s">
        <v>114</v>
      </c>
      <c r="AX163" s="164" t="s">
        <v>72</v>
      </c>
      <c r="AY163" s="164" t="s">
        <v>146</v>
      </c>
    </row>
    <row r="164" spans="2:51" s="6" customFormat="1" ht="18.75" customHeight="1">
      <c r="B164" s="173"/>
      <c r="C164" s="174"/>
      <c r="D164" s="174"/>
      <c r="E164" s="174"/>
      <c r="F164" s="261" t="s">
        <v>254</v>
      </c>
      <c r="G164" s="262"/>
      <c r="H164" s="262"/>
      <c r="I164" s="262"/>
      <c r="J164" s="174"/>
      <c r="K164" s="175">
        <v>45.216</v>
      </c>
      <c r="L164" s="174"/>
      <c r="M164" s="174"/>
      <c r="N164" s="174"/>
      <c r="O164" s="174"/>
      <c r="P164" s="174"/>
      <c r="Q164" s="174"/>
      <c r="R164" s="176"/>
      <c r="T164" s="177"/>
      <c r="U164" s="174"/>
      <c r="V164" s="174"/>
      <c r="W164" s="174"/>
      <c r="X164" s="174"/>
      <c r="Y164" s="174"/>
      <c r="Z164" s="174"/>
      <c r="AA164" s="178"/>
      <c r="AT164" s="179" t="s">
        <v>154</v>
      </c>
      <c r="AU164" s="179" t="s">
        <v>124</v>
      </c>
      <c r="AV164" s="179" t="s">
        <v>151</v>
      </c>
      <c r="AW164" s="179" t="s">
        <v>114</v>
      </c>
      <c r="AX164" s="179" t="s">
        <v>79</v>
      </c>
      <c r="AY164" s="179" t="s">
        <v>146</v>
      </c>
    </row>
    <row r="165" spans="2:65" s="6" customFormat="1" ht="51" customHeight="1">
      <c r="B165" s="23"/>
      <c r="C165" s="143" t="s">
        <v>151</v>
      </c>
      <c r="D165" s="143" t="s">
        <v>147</v>
      </c>
      <c r="E165" s="144" t="s">
        <v>368</v>
      </c>
      <c r="F165" s="244" t="s">
        <v>369</v>
      </c>
      <c r="G165" s="245"/>
      <c r="H165" s="245"/>
      <c r="I165" s="245"/>
      <c r="J165" s="145" t="s">
        <v>370</v>
      </c>
      <c r="K165" s="146">
        <v>1</v>
      </c>
      <c r="L165" s="246">
        <v>0</v>
      </c>
      <c r="M165" s="245"/>
      <c r="N165" s="247">
        <f>ROUND($L$165*$K$165,3)</f>
        <v>0</v>
      </c>
      <c r="O165" s="245"/>
      <c r="P165" s="245"/>
      <c r="Q165" s="245"/>
      <c r="R165" s="25"/>
      <c r="T165" s="148"/>
      <c r="U165" s="31" t="s">
        <v>39</v>
      </c>
      <c r="V165" s="24"/>
      <c r="W165" s="149">
        <f>$V$165*$K$165</f>
        <v>0</v>
      </c>
      <c r="X165" s="149">
        <v>0.66004</v>
      </c>
      <c r="Y165" s="149">
        <f>$X$165*$K$165</f>
        <v>0.66004</v>
      </c>
      <c r="Z165" s="149">
        <v>0</v>
      </c>
      <c r="AA165" s="150">
        <f>$Z$165*$K$165</f>
        <v>0</v>
      </c>
      <c r="AR165" s="6" t="s">
        <v>151</v>
      </c>
      <c r="AT165" s="6" t="s">
        <v>147</v>
      </c>
      <c r="AU165" s="6" t="s">
        <v>124</v>
      </c>
      <c r="AY165" s="6" t="s">
        <v>146</v>
      </c>
      <c r="BE165" s="93">
        <f>IF($U$165="základná",$N$165,0)</f>
        <v>0</v>
      </c>
      <c r="BF165" s="93">
        <f>IF($U$165="znížená",$N$165,0)</f>
        <v>0</v>
      </c>
      <c r="BG165" s="93">
        <f>IF($U$165="zákl. prenesená",$N$165,0)</f>
        <v>0</v>
      </c>
      <c r="BH165" s="93">
        <f>IF($U$165="zníž. prenesená",$N$165,0)</f>
        <v>0</v>
      </c>
      <c r="BI165" s="93">
        <f>IF($U$165="nulová",$N$165,0)</f>
        <v>0</v>
      </c>
      <c r="BJ165" s="6" t="s">
        <v>124</v>
      </c>
      <c r="BK165" s="151">
        <f>ROUND($L$165*$K$165,3)</f>
        <v>0</v>
      </c>
      <c r="BL165" s="6" t="s">
        <v>151</v>
      </c>
      <c r="BM165" s="6" t="s">
        <v>371</v>
      </c>
    </row>
    <row r="166" spans="2:65" s="6" customFormat="1" ht="51" customHeight="1">
      <c r="B166" s="23"/>
      <c r="C166" s="143" t="s">
        <v>168</v>
      </c>
      <c r="D166" s="143" t="s">
        <v>147</v>
      </c>
      <c r="E166" s="144" t="s">
        <v>372</v>
      </c>
      <c r="F166" s="244" t="s">
        <v>373</v>
      </c>
      <c r="G166" s="245"/>
      <c r="H166" s="245"/>
      <c r="I166" s="245"/>
      <c r="J166" s="145" t="s">
        <v>370</v>
      </c>
      <c r="K166" s="146">
        <v>1</v>
      </c>
      <c r="L166" s="246">
        <v>0</v>
      </c>
      <c r="M166" s="245"/>
      <c r="N166" s="247">
        <f>ROUND($L$166*$K$166,3)</f>
        <v>0</v>
      </c>
      <c r="O166" s="245"/>
      <c r="P166" s="245"/>
      <c r="Q166" s="245"/>
      <c r="R166" s="25"/>
      <c r="T166" s="148"/>
      <c r="U166" s="31" t="s">
        <v>39</v>
      </c>
      <c r="V166" s="24"/>
      <c r="W166" s="149">
        <f>$V$166*$K$166</f>
        <v>0</v>
      </c>
      <c r="X166" s="149">
        <v>0.81604</v>
      </c>
      <c r="Y166" s="149">
        <f>$X$166*$K$166</f>
        <v>0.81604</v>
      </c>
      <c r="Z166" s="149">
        <v>0</v>
      </c>
      <c r="AA166" s="150">
        <f>$Z$166*$K$166</f>
        <v>0</v>
      </c>
      <c r="AR166" s="6" t="s">
        <v>151</v>
      </c>
      <c r="AT166" s="6" t="s">
        <v>147</v>
      </c>
      <c r="AU166" s="6" t="s">
        <v>124</v>
      </c>
      <c r="AY166" s="6" t="s">
        <v>146</v>
      </c>
      <c r="BE166" s="93">
        <f>IF($U$166="základná",$N$166,0)</f>
        <v>0</v>
      </c>
      <c r="BF166" s="93">
        <f>IF($U$166="znížená",$N$166,0)</f>
        <v>0</v>
      </c>
      <c r="BG166" s="93">
        <f>IF($U$166="zákl. prenesená",$N$166,0)</f>
        <v>0</v>
      </c>
      <c r="BH166" s="93">
        <f>IF($U$166="zníž. prenesená",$N$166,0)</f>
        <v>0</v>
      </c>
      <c r="BI166" s="93">
        <f>IF($U$166="nulová",$N$166,0)</f>
        <v>0</v>
      </c>
      <c r="BJ166" s="6" t="s">
        <v>124</v>
      </c>
      <c r="BK166" s="151">
        <f>ROUND($L$166*$K$166,3)</f>
        <v>0</v>
      </c>
      <c r="BL166" s="6" t="s">
        <v>151</v>
      </c>
      <c r="BM166" s="6" t="s">
        <v>374</v>
      </c>
    </row>
    <row r="167" spans="2:65" s="6" customFormat="1" ht="27" customHeight="1">
      <c r="B167" s="23"/>
      <c r="C167" s="143" t="s">
        <v>172</v>
      </c>
      <c r="D167" s="143" t="s">
        <v>147</v>
      </c>
      <c r="E167" s="144" t="s">
        <v>375</v>
      </c>
      <c r="F167" s="244" t="s">
        <v>376</v>
      </c>
      <c r="G167" s="245"/>
      <c r="H167" s="245"/>
      <c r="I167" s="245"/>
      <c r="J167" s="145" t="s">
        <v>180</v>
      </c>
      <c r="K167" s="146">
        <v>3</v>
      </c>
      <c r="L167" s="246">
        <v>0</v>
      </c>
      <c r="M167" s="245"/>
      <c r="N167" s="247">
        <f>ROUND($L$167*$K$167,3)</f>
        <v>0</v>
      </c>
      <c r="O167" s="245"/>
      <c r="P167" s="245"/>
      <c r="Q167" s="245"/>
      <c r="R167" s="25"/>
      <c r="T167" s="148"/>
      <c r="U167" s="31" t="s">
        <v>39</v>
      </c>
      <c r="V167" s="24"/>
      <c r="W167" s="149">
        <f>$V$167*$K$167</f>
        <v>0</v>
      </c>
      <c r="X167" s="149">
        <v>0.01488</v>
      </c>
      <c r="Y167" s="149">
        <f>$X$167*$K$167</f>
        <v>0.04464</v>
      </c>
      <c r="Z167" s="149">
        <v>0</v>
      </c>
      <c r="AA167" s="150">
        <f>$Z$167*$K$167</f>
        <v>0</v>
      </c>
      <c r="AR167" s="6" t="s">
        <v>151</v>
      </c>
      <c r="AT167" s="6" t="s">
        <v>147</v>
      </c>
      <c r="AU167" s="6" t="s">
        <v>124</v>
      </c>
      <c r="AY167" s="6" t="s">
        <v>146</v>
      </c>
      <c r="BE167" s="93">
        <f>IF($U$167="základná",$N$167,0)</f>
        <v>0</v>
      </c>
      <c r="BF167" s="93">
        <f>IF($U$167="znížená",$N$167,0)</f>
        <v>0</v>
      </c>
      <c r="BG167" s="93">
        <f>IF($U$167="zákl. prenesená",$N$167,0)</f>
        <v>0</v>
      </c>
      <c r="BH167" s="93">
        <f>IF($U$167="zníž. prenesená",$N$167,0)</f>
        <v>0</v>
      </c>
      <c r="BI167" s="93">
        <f>IF($U$167="nulová",$N$167,0)</f>
        <v>0</v>
      </c>
      <c r="BJ167" s="6" t="s">
        <v>124</v>
      </c>
      <c r="BK167" s="151">
        <f>ROUND($L$167*$K$167,3)</f>
        <v>0</v>
      </c>
      <c r="BL167" s="6" t="s">
        <v>151</v>
      </c>
      <c r="BM167" s="6" t="s">
        <v>377</v>
      </c>
    </row>
    <row r="168" spans="2:65" s="6" customFormat="1" ht="27" customHeight="1">
      <c r="B168" s="23"/>
      <c r="C168" s="143" t="s">
        <v>177</v>
      </c>
      <c r="D168" s="143" t="s">
        <v>147</v>
      </c>
      <c r="E168" s="144" t="s">
        <v>378</v>
      </c>
      <c r="F168" s="244" t="s">
        <v>379</v>
      </c>
      <c r="G168" s="245"/>
      <c r="H168" s="245"/>
      <c r="I168" s="245"/>
      <c r="J168" s="145" t="s">
        <v>180</v>
      </c>
      <c r="K168" s="146">
        <v>2</v>
      </c>
      <c r="L168" s="246">
        <v>0</v>
      </c>
      <c r="M168" s="245"/>
      <c r="N168" s="247">
        <f>ROUND($L$168*$K$168,3)</f>
        <v>0</v>
      </c>
      <c r="O168" s="245"/>
      <c r="P168" s="245"/>
      <c r="Q168" s="245"/>
      <c r="R168" s="25"/>
      <c r="T168" s="148"/>
      <c r="U168" s="31" t="s">
        <v>39</v>
      </c>
      <c r="V168" s="24"/>
      <c r="W168" s="149">
        <f>$V$168*$K$168</f>
        <v>0</v>
      </c>
      <c r="X168" s="149">
        <v>0.01909</v>
      </c>
      <c r="Y168" s="149">
        <f>$X$168*$K$168</f>
        <v>0.03818</v>
      </c>
      <c r="Z168" s="149">
        <v>0</v>
      </c>
      <c r="AA168" s="150">
        <f>$Z$168*$K$168</f>
        <v>0</v>
      </c>
      <c r="AR168" s="6" t="s">
        <v>151</v>
      </c>
      <c r="AT168" s="6" t="s">
        <v>147</v>
      </c>
      <c r="AU168" s="6" t="s">
        <v>124</v>
      </c>
      <c r="AY168" s="6" t="s">
        <v>146</v>
      </c>
      <c r="BE168" s="93">
        <f>IF($U$168="základná",$N$168,0)</f>
        <v>0</v>
      </c>
      <c r="BF168" s="93">
        <f>IF($U$168="znížená",$N$168,0)</f>
        <v>0</v>
      </c>
      <c r="BG168" s="93">
        <f>IF($U$168="zákl. prenesená",$N$168,0)</f>
        <v>0</v>
      </c>
      <c r="BH168" s="93">
        <f>IF($U$168="zníž. prenesená",$N$168,0)</f>
        <v>0</v>
      </c>
      <c r="BI168" s="93">
        <f>IF($U$168="nulová",$N$168,0)</f>
        <v>0</v>
      </c>
      <c r="BJ168" s="6" t="s">
        <v>124</v>
      </c>
      <c r="BK168" s="151">
        <f>ROUND($L$168*$K$168,3)</f>
        <v>0</v>
      </c>
      <c r="BL168" s="6" t="s">
        <v>151</v>
      </c>
      <c r="BM168" s="6" t="s">
        <v>380</v>
      </c>
    </row>
    <row r="169" spans="2:65" s="6" customFormat="1" ht="39" customHeight="1">
      <c r="B169" s="23"/>
      <c r="C169" s="143" t="s">
        <v>182</v>
      </c>
      <c r="D169" s="143" t="s">
        <v>147</v>
      </c>
      <c r="E169" s="144" t="s">
        <v>381</v>
      </c>
      <c r="F169" s="244" t="s">
        <v>382</v>
      </c>
      <c r="G169" s="245"/>
      <c r="H169" s="245"/>
      <c r="I169" s="245"/>
      <c r="J169" s="145" t="s">
        <v>272</v>
      </c>
      <c r="K169" s="146">
        <v>52.425</v>
      </c>
      <c r="L169" s="246">
        <v>0</v>
      </c>
      <c r="M169" s="245"/>
      <c r="N169" s="247">
        <f>ROUND($L$169*$K$169,3)</f>
        <v>0</v>
      </c>
      <c r="O169" s="245"/>
      <c r="P169" s="245"/>
      <c r="Q169" s="245"/>
      <c r="R169" s="25"/>
      <c r="T169" s="148"/>
      <c r="U169" s="31" t="s">
        <v>39</v>
      </c>
      <c r="V169" s="24"/>
      <c r="W169" s="149">
        <f>$V$169*$K$169</f>
        <v>0</v>
      </c>
      <c r="X169" s="149">
        <v>0.1048</v>
      </c>
      <c r="Y169" s="149">
        <f>$X$169*$K$169</f>
        <v>5.49414</v>
      </c>
      <c r="Z169" s="149">
        <v>0</v>
      </c>
      <c r="AA169" s="150">
        <f>$Z$169*$K$169</f>
        <v>0</v>
      </c>
      <c r="AR169" s="6" t="s">
        <v>151</v>
      </c>
      <c r="AT169" s="6" t="s">
        <v>147</v>
      </c>
      <c r="AU169" s="6" t="s">
        <v>124</v>
      </c>
      <c r="AY169" s="6" t="s">
        <v>146</v>
      </c>
      <c r="BE169" s="93">
        <f>IF($U$169="základná",$N$169,0)</f>
        <v>0</v>
      </c>
      <c r="BF169" s="93">
        <f>IF($U$169="znížená",$N$169,0)</f>
        <v>0</v>
      </c>
      <c r="BG169" s="93">
        <f>IF($U$169="zákl. prenesená",$N$169,0)</f>
        <v>0</v>
      </c>
      <c r="BH169" s="93">
        <f>IF($U$169="zníž. prenesená",$N$169,0)</f>
        <v>0</v>
      </c>
      <c r="BI169" s="93">
        <f>IF($U$169="nulová",$N$169,0)</f>
        <v>0</v>
      </c>
      <c r="BJ169" s="6" t="s">
        <v>124</v>
      </c>
      <c r="BK169" s="151">
        <f>ROUND($L$169*$K$169,3)</f>
        <v>0</v>
      </c>
      <c r="BL169" s="6" t="s">
        <v>151</v>
      </c>
      <c r="BM169" s="6" t="s">
        <v>383</v>
      </c>
    </row>
    <row r="170" spans="2:51" s="6" customFormat="1" ht="32.25" customHeight="1">
      <c r="B170" s="158"/>
      <c r="C170" s="159"/>
      <c r="D170" s="159"/>
      <c r="E170" s="159"/>
      <c r="F170" s="250" t="s">
        <v>384</v>
      </c>
      <c r="G170" s="251"/>
      <c r="H170" s="251"/>
      <c r="I170" s="251"/>
      <c r="J170" s="159"/>
      <c r="K170" s="160">
        <v>60.225</v>
      </c>
      <c r="L170" s="159"/>
      <c r="M170" s="159"/>
      <c r="N170" s="159"/>
      <c r="O170" s="159"/>
      <c r="P170" s="159"/>
      <c r="Q170" s="159"/>
      <c r="R170" s="161"/>
      <c r="T170" s="162"/>
      <c r="U170" s="159"/>
      <c r="V170" s="159"/>
      <c r="W170" s="159"/>
      <c r="X170" s="159"/>
      <c r="Y170" s="159"/>
      <c r="Z170" s="159"/>
      <c r="AA170" s="163"/>
      <c r="AT170" s="164" t="s">
        <v>154</v>
      </c>
      <c r="AU170" s="164" t="s">
        <v>124</v>
      </c>
      <c r="AV170" s="164" t="s">
        <v>124</v>
      </c>
      <c r="AW170" s="164" t="s">
        <v>114</v>
      </c>
      <c r="AX170" s="164" t="s">
        <v>72</v>
      </c>
      <c r="AY170" s="164" t="s">
        <v>146</v>
      </c>
    </row>
    <row r="171" spans="2:51" s="6" customFormat="1" ht="18.75" customHeight="1">
      <c r="B171" s="152"/>
      <c r="C171" s="153"/>
      <c r="D171" s="153"/>
      <c r="E171" s="153"/>
      <c r="F171" s="248" t="s">
        <v>358</v>
      </c>
      <c r="G171" s="249"/>
      <c r="H171" s="249"/>
      <c r="I171" s="249"/>
      <c r="J171" s="153"/>
      <c r="K171" s="153"/>
      <c r="L171" s="153"/>
      <c r="M171" s="153"/>
      <c r="N171" s="153"/>
      <c r="O171" s="153"/>
      <c r="P171" s="153"/>
      <c r="Q171" s="153"/>
      <c r="R171" s="154"/>
      <c r="T171" s="155"/>
      <c r="U171" s="153"/>
      <c r="V171" s="153"/>
      <c r="W171" s="153"/>
      <c r="X171" s="153"/>
      <c r="Y171" s="153"/>
      <c r="Z171" s="153"/>
      <c r="AA171" s="156"/>
      <c r="AT171" s="157" t="s">
        <v>154</v>
      </c>
      <c r="AU171" s="157" t="s">
        <v>124</v>
      </c>
      <c r="AV171" s="157" t="s">
        <v>79</v>
      </c>
      <c r="AW171" s="157" t="s">
        <v>114</v>
      </c>
      <c r="AX171" s="157" t="s">
        <v>72</v>
      </c>
      <c r="AY171" s="157" t="s">
        <v>146</v>
      </c>
    </row>
    <row r="172" spans="2:51" s="6" customFormat="1" ht="18.75" customHeight="1">
      <c r="B172" s="158"/>
      <c r="C172" s="159"/>
      <c r="D172" s="159"/>
      <c r="E172" s="159"/>
      <c r="F172" s="250" t="s">
        <v>385</v>
      </c>
      <c r="G172" s="251"/>
      <c r="H172" s="251"/>
      <c r="I172" s="251"/>
      <c r="J172" s="159"/>
      <c r="K172" s="160">
        <v>-7.8</v>
      </c>
      <c r="L172" s="159"/>
      <c r="M172" s="159"/>
      <c r="N172" s="159"/>
      <c r="O172" s="159"/>
      <c r="P172" s="159"/>
      <c r="Q172" s="159"/>
      <c r="R172" s="161"/>
      <c r="T172" s="162"/>
      <c r="U172" s="159"/>
      <c r="V172" s="159"/>
      <c r="W172" s="159"/>
      <c r="X172" s="159"/>
      <c r="Y172" s="159"/>
      <c r="Z172" s="159"/>
      <c r="AA172" s="163"/>
      <c r="AT172" s="164" t="s">
        <v>154</v>
      </c>
      <c r="AU172" s="164" t="s">
        <v>124</v>
      </c>
      <c r="AV172" s="164" t="s">
        <v>124</v>
      </c>
      <c r="AW172" s="164" t="s">
        <v>114</v>
      </c>
      <c r="AX172" s="164" t="s">
        <v>72</v>
      </c>
      <c r="AY172" s="164" t="s">
        <v>146</v>
      </c>
    </row>
    <row r="173" spans="2:51" s="6" customFormat="1" ht="18.75" customHeight="1">
      <c r="B173" s="173"/>
      <c r="C173" s="174"/>
      <c r="D173" s="174"/>
      <c r="E173" s="174"/>
      <c r="F173" s="261" t="s">
        <v>254</v>
      </c>
      <c r="G173" s="262"/>
      <c r="H173" s="262"/>
      <c r="I173" s="262"/>
      <c r="J173" s="174"/>
      <c r="K173" s="175">
        <v>52.425</v>
      </c>
      <c r="L173" s="174"/>
      <c r="M173" s="174"/>
      <c r="N173" s="174"/>
      <c r="O173" s="174"/>
      <c r="P173" s="174"/>
      <c r="Q173" s="174"/>
      <c r="R173" s="176"/>
      <c r="T173" s="177"/>
      <c r="U173" s="174"/>
      <c r="V173" s="174"/>
      <c r="W173" s="174"/>
      <c r="X173" s="174"/>
      <c r="Y173" s="174"/>
      <c r="Z173" s="174"/>
      <c r="AA173" s="178"/>
      <c r="AT173" s="179" t="s">
        <v>154</v>
      </c>
      <c r="AU173" s="179" t="s">
        <v>124</v>
      </c>
      <c r="AV173" s="179" t="s">
        <v>151</v>
      </c>
      <c r="AW173" s="179" t="s">
        <v>114</v>
      </c>
      <c r="AX173" s="179" t="s">
        <v>79</v>
      </c>
      <c r="AY173" s="179" t="s">
        <v>146</v>
      </c>
    </row>
    <row r="174" spans="2:63" s="132" customFormat="1" ht="30.75" customHeight="1">
      <c r="B174" s="133"/>
      <c r="C174" s="134"/>
      <c r="D174" s="142" t="s">
        <v>117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260">
        <f>$BK$174</f>
        <v>0</v>
      </c>
      <c r="O174" s="259"/>
      <c r="P174" s="259"/>
      <c r="Q174" s="259"/>
      <c r="R174" s="136"/>
      <c r="T174" s="137"/>
      <c r="U174" s="134"/>
      <c r="V174" s="134"/>
      <c r="W174" s="138">
        <f>SUM($W$175:$W$288)</f>
        <v>0</v>
      </c>
      <c r="X174" s="134"/>
      <c r="Y174" s="138">
        <f>SUM($Y$175:$Y$288)</f>
        <v>18.92262947</v>
      </c>
      <c r="Z174" s="134"/>
      <c r="AA174" s="139">
        <f>SUM($AA$175:$AA$288)</f>
        <v>0</v>
      </c>
      <c r="AR174" s="140" t="s">
        <v>79</v>
      </c>
      <c r="AT174" s="140" t="s">
        <v>71</v>
      </c>
      <c r="AU174" s="140" t="s">
        <v>79</v>
      </c>
      <c r="AY174" s="140" t="s">
        <v>146</v>
      </c>
      <c r="BK174" s="141">
        <f>SUM($BK$175:$BK$288)</f>
        <v>0</v>
      </c>
    </row>
    <row r="175" spans="2:65" s="6" customFormat="1" ht="15.75" customHeight="1">
      <c r="B175" s="23"/>
      <c r="C175" s="143" t="s">
        <v>187</v>
      </c>
      <c r="D175" s="143" t="s">
        <v>147</v>
      </c>
      <c r="E175" s="144" t="s">
        <v>386</v>
      </c>
      <c r="F175" s="244" t="s">
        <v>387</v>
      </c>
      <c r="G175" s="245"/>
      <c r="H175" s="245"/>
      <c r="I175" s="245"/>
      <c r="J175" s="145" t="s">
        <v>272</v>
      </c>
      <c r="K175" s="146">
        <v>37.177</v>
      </c>
      <c r="L175" s="246">
        <v>0</v>
      </c>
      <c r="M175" s="245"/>
      <c r="N175" s="247">
        <f>ROUND($L$175*$K$175,3)</f>
        <v>0</v>
      </c>
      <c r="O175" s="245"/>
      <c r="P175" s="245"/>
      <c r="Q175" s="245"/>
      <c r="R175" s="25"/>
      <c r="T175" s="148"/>
      <c r="U175" s="31" t="s">
        <v>39</v>
      </c>
      <c r="V175" s="24"/>
      <c r="W175" s="149">
        <f>$V$175*$K$175</f>
        <v>0</v>
      </c>
      <c r="X175" s="149">
        <v>0.00364</v>
      </c>
      <c r="Y175" s="149">
        <f>$X$175*$K$175</f>
        <v>0.13532428</v>
      </c>
      <c r="Z175" s="149">
        <v>0</v>
      </c>
      <c r="AA175" s="150">
        <f>$Z$175*$K$175</f>
        <v>0</v>
      </c>
      <c r="AR175" s="6" t="s">
        <v>151</v>
      </c>
      <c r="AT175" s="6" t="s">
        <v>147</v>
      </c>
      <c r="AU175" s="6" t="s">
        <v>124</v>
      </c>
      <c r="AY175" s="6" t="s">
        <v>146</v>
      </c>
      <c r="BE175" s="93">
        <f>IF($U$175="základná",$N$175,0)</f>
        <v>0</v>
      </c>
      <c r="BF175" s="93">
        <f>IF($U$175="znížená",$N$175,0)</f>
        <v>0</v>
      </c>
      <c r="BG175" s="93">
        <f>IF($U$175="zákl. prenesená",$N$175,0)</f>
        <v>0</v>
      </c>
      <c r="BH175" s="93">
        <f>IF($U$175="zníž. prenesená",$N$175,0)</f>
        <v>0</v>
      </c>
      <c r="BI175" s="93">
        <f>IF($U$175="nulová",$N$175,0)</f>
        <v>0</v>
      </c>
      <c r="BJ175" s="6" t="s">
        <v>124</v>
      </c>
      <c r="BK175" s="151">
        <f>ROUND($L$175*$K$175,3)</f>
        <v>0</v>
      </c>
      <c r="BL175" s="6" t="s">
        <v>151</v>
      </c>
      <c r="BM175" s="6" t="s">
        <v>388</v>
      </c>
    </row>
    <row r="176" spans="2:51" s="6" customFormat="1" ht="18.75" customHeight="1">
      <c r="B176" s="152"/>
      <c r="C176" s="153"/>
      <c r="D176" s="153"/>
      <c r="E176" s="153"/>
      <c r="F176" s="248" t="s">
        <v>356</v>
      </c>
      <c r="G176" s="249"/>
      <c r="H176" s="249"/>
      <c r="I176" s="249"/>
      <c r="J176" s="153"/>
      <c r="K176" s="153"/>
      <c r="L176" s="153"/>
      <c r="M176" s="153"/>
      <c r="N176" s="153"/>
      <c r="O176" s="153"/>
      <c r="P176" s="153"/>
      <c r="Q176" s="153"/>
      <c r="R176" s="154"/>
      <c r="T176" s="155"/>
      <c r="U176" s="153"/>
      <c r="V176" s="153"/>
      <c r="W176" s="153"/>
      <c r="X176" s="153"/>
      <c r="Y176" s="153"/>
      <c r="Z176" s="153"/>
      <c r="AA176" s="156"/>
      <c r="AT176" s="157" t="s">
        <v>154</v>
      </c>
      <c r="AU176" s="157" t="s">
        <v>124</v>
      </c>
      <c r="AV176" s="157" t="s">
        <v>79</v>
      </c>
      <c r="AW176" s="157" t="s">
        <v>114</v>
      </c>
      <c r="AX176" s="157" t="s">
        <v>72</v>
      </c>
      <c r="AY176" s="157" t="s">
        <v>146</v>
      </c>
    </row>
    <row r="177" spans="2:51" s="6" customFormat="1" ht="18.75" customHeight="1">
      <c r="B177" s="152"/>
      <c r="C177" s="153"/>
      <c r="D177" s="153"/>
      <c r="E177" s="153"/>
      <c r="F177" s="248" t="s">
        <v>389</v>
      </c>
      <c r="G177" s="249"/>
      <c r="H177" s="249"/>
      <c r="I177" s="249"/>
      <c r="J177" s="153"/>
      <c r="K177" s="153"/>
      <c r="L177" s="153"/>
      <c r="M177" s="153"/>
      <c r="N177" s="153"/>
      <c r="O177" s="153"/>
      <c r="P177" s="153"/>
      <c r="Q177" s="153"/>
      <c r="R177" s="154"/>
      <c r="T177" s="155"/>
      <c r="U177" s="153"/>
      <c r="V177" s="153"/>
      <c r="W177" s="153"/>
      <c r="X177" s="153"/>
      <c r="Y177" s="153"/>
      <c r="Z177" s="153"/>
      <c r="AA177" s="156"/>
      <c r="AT177" s="157" t="s">
        <v>154</v>
      </c>
      <c r="AU177" s="157" t="s">
        <v>124</v>
      </c>
      <c r="AV177" s="157" t="s">
        <v>79</v>
      </c>
      <c r="AW177" s="157" t="s">
        <v>114</v>
      </c>
      <c r="AX177" s="157" t="s">
        <v>72</v>
      </c>
      <c r="AY177" s="157" t="s">
        <v>146</v>
      </c>
    </row>
    <row r="178" spans="2:51" s="6" customFormat="1" ht="18.75" customHeight="1">
      <c r="B178" s="158"/>
      <c r="C178" s="159"/>
      <c r="D178" s="159"/>
      <c r="E178" s="159"/>
      <c r="F178" s="250" t="s">
        <v>390</v>
      </c>
      <c r="G178" s="251"/>
      <c r="H178" s="251"/>
      <c r="I178" s="251"/>
      <c r="J178" s="159"/>
      <c r="K178" s="160">
        <v>7.68</v>
      </c>
      <c r="L178" s="159"/>
      <c r="M178" s="159"/>
      <c r="N178" s="159"/>
      <c r="O178" s="159"/>
      <c r="P178" s="159"/>
      <c r="Q178" s="159"/>
      <c r="R178" s="161"/>
      <c r="T178" s="162"/>
      <c r="U178" s="159"/>
      <c r="V178" s="159"/>
      <c r="W178" s="159"/>
      <c r="X178" s="159"/>
      <c r="Y178" s="159"/>
      <c r="Z178" s="159"/>
      <c r="AA178" s="163"/>
      <c r="AT178" s="164" t="s">
        <v>154</v>
      </c>
      <c r="AU178" s="164" t="s">
        <v>124</v>
      </c>
      <c r="AV178" s="164" t="s">
        <v>124</v>
      </c>
      <c r="AW178" s="164" t="s">
        <v>114</v>
      </c>
      <c r="AX178" s="164" t="s">
        <v>72</v>
      </c>
      <c r="AY178" s="164" t="s">
        <v>146</v>
      </c>
    </row>
    <row r="179" spans="2:51" s="6" customFormat="1" ht="18.75" customHeight="1">
      <c r="B179" s="152"/>
      <c r="C179" s="153"/>
      <c r="D179" s="153"/>
      <c r="E179" s="153"/>
      <c r="F179" s="248" t="s">
        <v>391</v>
      </c>
      <c r="G179" s="249"/>
      <c r="H179" s="249"/>
      <c r="I179" s="249"/>
      <c r="J179" s="153"/>
      <c r="K179" s="153"/>
      <c r="L179" s="153"/>
      <c r="M179" s="153"/>
      <c r="N179" s="153"/>
      <c r="O179" s="153"/>
      <c r="P179" s="153"/>
      <c r="Q179" s="153"/>
      <c r="R179" s="154"/>
      <c r="T179" s="155"/>
      <c r="U179" s="153"/>
      <c r="V179" s="153"/>
      <c r="W179" s="153"/>
      <c r="X179" s="153"/>
      <c r="Y179" s="153"/>
      <c r="Z179" s="153"/>
      <c r="AA179" s="156"/>
      <c r="AT179" s="157" t="s">
        <v>154</v>
      </c>
      <c r="AU179" s="157" t="s">
        <v>124</v>
      </c>
      <c r="AV179" s="157" t="s">
        <v>79</v>
      </c>
      <c r="AW179" s="157" t="s">
        <v>114</v>
      </c>
      <c r="AX179" s="157" t="s">
        <v>72</v>
      </c>
      <c r="AY179" s="157" t="s">
        <v>146</v>
      </c>
    </row>
    <row r="180" spans="2:51" s="6" customFormat="1" ht="18.75" customHeight="1">
      <c r="B180" s="158"/>
      <c r="C180" s="159"/>
      <c r="D180" s="159"/>
      <c r="E180" s="159"/>
      <c r="F180" s="250" t="s">
        <v>392</v>
      </c>
      <c r="G180" s="251"/>
      <c r="H180" s="251"/>
      <c r="I180" s="251"/>
      <c r="J180" s="159"/>
      <c r="K180" s="160">
        <v>0.768</v>
      </c>
      <c r="L180" s="159"/>
      <c r="M180" s="159"/>
      <c r="N180" s="159"/>
      <c r="O180" s="159"/>
      <c r="P180" s="159"/>
      <c r="Q180" s="159"/>
      <c r="R180" s="161"/>
      <c r="T180" s="162"/>
      <c r="U180" s="159"/>
      <c r="V180" s="159"/>
      <c r="W180" s="159"/>
      <c r="X180" s="159"/>
      <c r="Y180" s="159"/>
      <c r="Z180" s="159"/>
      <c r="AA180" s="163"/>
      <c r="AT180" s="164" t="s">
        <v>154</v>
      </c>
      <c r="AU180" s="164" t="s">
        <v>124</v>
      </c>
      <c r="AV180" s="164" t="s">
        <v>124</v>
      </c>
      <c r="AW180" s="164" t="s">
        <v>114</v>
      </c>
      <c r="AX180" s="164" t="s">
        <v>72</v>
      </c>
      <c r="AY180" s="164" t="s">
        <v>146</v>
      </c>
    </row>
    <row r="181" spans="2:51" s="6" customFormat="1" ht="18.75" customHeight="1">
      <c r="B181" s="152"/>
      <c r="C181" s="153"/>
      <c r="D181" s="153"/>
      <c r="E181" s="153"/>
      <c r="F181" s="248" t="s">
        <v>393</v>
      </c>
      <c r="G181" s="249"/>
      <c r="H181" s="249"/>
      <c r="I181" s="249"/>
      <c r="J181" s="153"/>
      <c r="K181" s="153"/>
      <c r="L181" s="153"/>
      <c r="M181" s="153"/>
      <c r="N181" s="153"/>
      <c r="O181" s="153"/>
      <c r="P181" s="153"/>
      <c r="Q181" s="153"/>
      <c r="R181" s="154"/>
      <c r="T181" s="155"/>
      <c r="U181" s="153"/>
      <c r="V181" s="153"/>
      <c r="W181" s="153"/>
      <c r="X181" s="153"/>
      <c r="Y181" s="153"/>
      <c r="Z181" s="153"/>
      <c r="AA181" s="156"/>
      <c r="AT181" s="157" t="s">
        <v>154</v>
      </c>
      <c r="AU181" s="157" t="s">
        <v>124</v>
      </c>
      <c r="AV181" s="157" t="s">
        <v>79</v>
      </c>
      <c r="AW181" s="157" t="s">
        <v>114</v>
      </c>
      <c r="AX181" s="157" t="s">
        <v>72</v>
      </c>
      <c r="AY181" s="157" t="s">
        <v>146</v>
      </c>
    </row>
    <row r="182" spans="2:51" s="6" customFormat="1" ht="18.75" customHeight="1">
      <c r="B182" s="158"/>
      <c r="C182" s="159"/>
      <c r="D182" s="159"/>
      <c r="E182" s="159"/>
      <c r="F182" s="250" t="s">
        <v>394</v>
      </c>
      <c r="G182" s="251"/>
      <c r="H182" s="251"/>
      <c r="I182" s="251"/>
      <c r="J182" s="159"/>
      <c r="K182" s="160">
        <v>2.304</v>
      </c>
      <c r="L182" s="159"/>
      <c r="M182" s="159"/>
      <c r="N182" s="159"/>
      <c r="O182" s="159"/>
      <c r="P182" s="159"/>
      <c r="Q182" s="159"/>
      <c r="R182" s="161"/>
      <c r="T182" s="162"/>
      <c r="U182" s="159"/>
      <c r="V182" s="159"/>
      <c r="W182" s="159"/>
      <c r="X182" s="159"/>
      <c r="Y182" s="159"/>
      <c r="Z182" s="159"/>
      <c r="AA182" s="163"/>
      <c r="AT182" s="164" t="s">
        <v>154</v>
      </c>
      <c r="AU182" s="164" t="s">
        <v>124</v>
      </c>
      <c r="AV182" s="164" t="s">
        <v>124</v>
      </c>
      <c r="AW182" s="164" t="s">
        <v>114</v>
      </c>
      <c r="AX182" s="164" t="s">
        <v>72</v>
      </c>
      <c r="AY182" s="164" t="s">
        <v>146</v>
      </c>
    </row>
    <row r="183" spans="2:51" s="6" customFormat="1" ht="18.75" customHeight="1">
      <c r="B183" s="152"/>
      <c r="C183" s="153"/>
      <c r="D183" s="153"/>
      <c r="E183" s="153"/>
      <c r="F183" s="248" t="s">
        <v>395</v>
      </c>
      <c r="G183" s="249"/>
      <c r="H183" s="249"/>
      <c r="I183" s="249"/>
      <c r="J183" s="153"/>
      <c r="K183" s="153"/>
      <c r="L183" s="153"/>
      <c r="M183" s="153"/>
      <c r="N183" s="153"/>
      <c r="O183" s="153"/>
      <c r="P183" s="153"/>
      <c r="Q183" s="153"/>
      <c r="R183" s="154"/>
      <c r="T183" s="155"/>
      <c r="U183" s="153"/>
      <c r="V183" s="153"/>
      <c r="W183" s="153"/>
      <c r="X183" s="153"/>
      <c r="Y183" s="153"/>
      <c r="Z183" s="153"/>
      <c r="AA183" s="156"/>
      <c r="AT183" s="157" t="s">
        <v>154</v>
      </c>
      <c r="AU183" s="157" t="s">
        <v>124</v>
      </c>
      <c r="AV183" s="157" t="s">
        <v>79</v>
      </c>
      <c r="AW183" s="157" t="s">
        <v>114</v>
      </c>
      <c r="AX183" s="157" t="s">
        <v>72</v>
      </c>
      <c r="AY183" s="157" t="s">
        <v>146</v>
      </c>
    </row>
    <row r="184" spans="2:51" s="6" customFormat="1" ht="18.75" customHeight="1">
      <c r="B184" s="158"/>
      <c r="C184" s="159"/>
      <c r="D184" s="159"/>
      <c r="E184" s="159"/>
      <c r="F184" s="250" t="s">
        <v>396</v>
      </c>
      <c r="G184" s="251"/>
      <c r="H184" s="251"/>
      <c r="I184" s="251"/>
      <c r="J184" s="159"/>
      <c r="K184" s="160">
        <v>1.152</v>
      </c>
      <c r="L184" s="159"/>
      <c r="M184" s="159"/>
      <c r="N184" s="159"/>
      <c r="O184" s="159"/>
      <c r="P184" s="159"/>
      <c r="Q184" s="159"/>
      <c r="R184" s="161"/>
      <c r="T184" s="162"/>
      <c r="U184" s="159"/>
      <c r="V184" s="159"/>
      <c r="W184" s="159"/>
      <c r="X184" s="159"/>
      <c r="Y184" s="159"/>
      <c r="Z184" s="159"/>
      <c r="AA184" s="163"/>
      <c r="AT184" s="164" t="s">
        <v>154</v>
      </c>
      <c r="AU184" s="164" t="s">
        <v>124</v>
      </c>
      <c r="AV184" s="164" t="s">
        <v>124</v>
      </c>
      <c r="AW184" s="164" t="s">
        <v>114</v>
      </c>
      <c r="AX184" s="164" t="s">
        <v>72</v>
      </c>
      <c r="AY184" s="164" t="s">
        <v>146</v>
      </c>
    </row>
    <row r="185" spans="2:51" s="6" customFormat="1" ht="18.75" customHeight="1">
      <c r="B185" s="152"/>
      <c r="C185" s="153"/>
      <c r="D185" s="153"/>
      <c r="E185" s="153"/>
      <c r="F185" s="248" t="s">
        <v>397</v>
      </c>
      <c r="G185" s="249"/>
      <c r="H185" s="249"/>
      <c r="I185" s="249"/>
      <c r="J185" s="153"/>
      <c r="K185" s="153"/>
      <c r="L185" s="153"/>
      <c r="M185" s="153"/>
      <c r="N185" s="153"/>
      <c r="O185" s="153"/>
      <c r="P185" s="153"/>
      <c r="Q185" s="153"/>
      <c r="R185" s="154"/>
      <c r="T185" s="155"/>
      <c r="U185" s="153"/>
      <c r="V185" s="153"/>
      <c r="W185" s="153"/>
      <c r="X185" s="153"/>
      <c r="Y185" s="153"/>
      <c r="Z185" s="153"/>
      <c r="AA185" s="156"/>
      <c r="AT185" s="157" t="s">
        <v>154</v>
      </c>
      <c r="AU185" s="157" t="s">
        <v>124</v>
      </c>
      <c r="AV185" s="157" t="s">
        <v>79</v>
      </c>
      <c r="AW185" s="157" t="s">
        <v>114</v>
      </c>
      <c r="AX185" s="157" t="s">
        <v>72</v>
      </c>
      <c r="AY185" s="157" t="s">
        <v>146</v>
      </c>
    </row>
    <row r="186" spans="2:51" s="6" customFormat="1" ht="18.75" customHeight="1">
      <c r="B186" s="158"/>
      <c r="C186" s="159"/>
      <c r="D186" s="159"/>
      <c r="E186" s="159"/>
      <c r="F186" s="250" t="s">
        <v>392</v>
      </c>
      <c r="G186" s="251"/>
      <c r="H186" s="251"/>
      <c r="I186" s="251"/>
      <c r="J186" s="159"/>
      <c r="K186" s="160">
        <v>0.768</v>
      </c>
      <c r="L186" s="159"/>
      <c r="M186" s="159"/>
      <c r="N186" s="159"/>
      <c r="O186" s="159"/>
      <c r="P186" s="159"/>
      <c r="Q186" s="159"/>
      <c r="R186" s="161"/>
      <c r="T186" s="162"/>
      <c r="U186" s="159"/>
      <c r="V186" s="159"/>
      <c r="W186" s="159"/>
      <c r="X186" s="159"/>
      <c r="Y186" s="159"/>
      <c r="Z186" s="159"/>
      <c r="AA186" s="163"/>
      <c r="AT186" s="164" t="s">
        <v>154</v>
      </c>
      <c r="AU186" s="164" t="s">
        <v>124</v>
      </c>
      <c r="AV186" s="164" t="s">
        <v>124</v>
      </c>
      <c r="AW186" s="164" t="s">
        <v>114</v>
      </c>
      <c r="AX186" s="164" t="s">
        <v>72</v>
      </c>
      <c r="AY186" s="164" t="s">
        <v>146</v>
      </c>
    </row>
    <row r="187" spans="2:51" s="6" customFormat="1" ht="18.75" customHeight="1">
      <c r="B187" s="152"/>
      <c r="C187" s="153"/>
      <c r="D187" s="153"/>
      <c r="E187" s="153"/>
      <c r="F187" s="248" t="s">
        <v>398</v>
      </c>
      <c r="G187" s="249"/>
      <c r="H187" s="249"/>
      <c r="I187" s="249"/>
      <c r="J187" s="153"/>
      <c r="K187" s="153"/>
      <c r="L187" s="153"/>
      <c r="M187" s="153"/>
      <c r="N187" s="153"/>
      <c r="O187" s="153"/>
      <c r="P187" s="153"/>
      <c r="Q187" s="153"/>
      <c r="R187" s="154"/>
      <c r="T187" s="155"/>
      <c r="U187" s="153"/>
      <c r="V187" s="153"/>
      <c r="W187" s="153"/>
      <c r="X187" s="153"/>
      <c r="Y187" s="153"/>
      <c r="Z187" s="153"/>
      <c r="AA187" s="156"/>
      <c r="AT187" s="157" t="s">
        <v>154</v>
      </c>
      <c r="AU187" s="157" t="s">
        <v>124</v>
      </c>
      <c r="AV187" s="157" t="s">
        <v>79</v>
      </c>
      <c r="AW187" s="157" t="s">
        <v>114</v>
      </c>
      <c r="AX187" s="157" t="s">
        <v>72</v>
      </c>
      <c r="AY187" s="157" t="s">
        <v>146</v>
      </c>
    </row>
    <row r="188" spans="2:51" s="6" customFormat="1" ht="18.75" customHeight="1">
      <c r="B188" s="158"/>
      <c r="C188" s="159"/>
      <c r="D188" s="159"/>
      <c r="E188" s="159"/>
      <c r="F188" s="250" t="s">
        <v>399</v>
      </c>
      <c r="G188" s="251"/>
      <c r="H188" s="251"/>
      <c r="I188" s="251"/>
      <c r="J188" s="159"/>
      <c r="K188" s="160">
        <v>1.792</v>
      </c>
      <c r="L188" s="159"/>
      <c r="M188" s="159"/>
      <c r="N188" s="159"/>
      <c r="O188" s="159"/>
      <c r="P188" s="159"/>
      <c r="Q188" s="159"/>
      <c r="R188" s="161"/>
      <c r="T188" s="162"/>
      <c r="U188" s="159"/>
      <c r="V188" s="159"/>
      <c r="W188" s="159"/>
      <c r="X188" s="159"/>
      <c r="Y188" s="159"/>
      <c r="Z188" s="159"/>
      <c r="AA188" s="163"/>
      <c r="AT188" s="164" t="s">
        <v>154</v>
      </c>
      <c r="AU188" s="164" t="s">
        <v>124</v>
      </c>
      <c r="AV188" s="164" t="s">
        <v>124</v>
      </c>
      <c r="AW188" s="164" t="s">
        <v>114</v>
      </c>
      <c r="AX188" s="164" t="s">
        <v>72</v>
      </c>
      <c r="AY188" s="164" t="s">
        <v>146</v>
      </c>
    </row>
    <row r="189" spans="2:51" s="6" customFormat="1" ht="18.75" customHeight="1">
      <c r="B189" s="152"/>
      <c r="C189" s="153"/>
      <c r="D189" s="153"/>
      <c r="E189" s="153"/>
      <c r="F189" s="248" t="s">
        <v>400</v>
      </c>
      <c r="G189" s="249"/>
      <c r="H189" s="249"/>
      <c r="I189" s="249"/>
      <c r="J189" s="153"/>
      <c r="K189" s="153"/>
      <c r="L189" s="153"/>
      <c r="M189" s="153"/>
      <c r="N189" s="153"/>
      <c r="O189" s="153"/>
      <c r="P189" s="153"/>
      <c r="Q189" s="153"/>
      <c r="R189" s="154"/>
      <c r="T189" s="155"/>
      <c r="U189" s="153"/>
      <c r="V189" s="153"/>
      <c r="W189" s="153"/>
      <c r="X189" s="153"/>
      <c r="Y189" s="153"/>
      <c r="Z189" s="153"/>
      <c r="AA189" s="156"/>
      <c r="AT189" s="157" t="s">
        <v>154</v>
      </c>
      <c r="AU189" s="157" t="s">
        <v>124</v>
      </c>
      <c r="AV189" s="157" t="s">
        <v>79</v>
      </c>
      <c r="AW189" s="157" t="s">
        <v>114</v>
      </c>
      <c r="AX189" s="157" t="s">
        <v>72</v>
      </c>
      <c r="AY189" s="157" t="s">
        <v>146</v>
      </c>
    </row>
    <row r="190" spans="2:51" s="6" customFormat="1" ht="18.75" customHeight="1">
      <c r="B190" s="158"/>
      <c r="C190" s="159"/>
      <c r="D190" s="159"/>
      <c r="E190" s="159"/>
      <c r="F190" s="250" t="s">
        <v>401</v>
      </c>
      <c r="G190" s="251"/>
      <c r="H190" s="251"/>
      <c r="I190" s="251"/>
      <c r="J190" s="159"/>
      <c r="K190" s="160">
        <v>1.434</v>
      </c>
      <c r="L190" s="159"/>
      <c r="M190" s="159"/>
      <c r="N190" s="159"/>
      <c r="O190" s="159"/>
      <c r="P190" s="159"/>
      <c r="Q190" s="159"/>
      <c r="R190" s="161"/>
      <c r="T190" s="162"/>
      <c r="U190" s="159"/>
      <c r="V190" s="159"/>
      <c r="W190" s="159"/>
      <c r="X190" s="159"/>
      <c r="Y190" s="159"/>
      <c r="Z190" s="159"/>
      <c r="AA190" s="163"/>
      <c r="AT190" s="164" t="s">
        <v>154</v>
      </c>
      <c r="AU190" s="164" t="s">
        <v>124</v>
      </c>
      <c r="AV190" s="164" t="s">
        <v>124</v>
      </c>
      <c r="AW190" s="164" t="s">
        <v>114</v>
      </c>
      <c r="AX190" s="164" t="s">
        <v>72</v>
      </c>
      <c r="AY190" s="164" t="s">
        <v>146</v>
      </c>
    </row>
    <row r="191" spans="2:51" s="6" customFormat="1" ht="18.75" customHeight="1">
      <c r="B191" s="152"/>
      <c r="C191" s="153"/>
      <c r="D191" s="153"/>
      <c r="E191" s="153"/>
      <c r="F191" s="248" t="s">
        <v>402</v>
      </c>
      <c r="G191" s="249"/>
      <c r="H191" s="249"/>
      <c r="I191" s="249"/>
      <c r="J191" s="153"/>
      <c r="K191" s="153"/>
      <c r="L191" s="153"/>
      <c r="M191" s="153"/>
      <c r="N191" s="153"/>
      <c r="O191" s="153"/>
      <c r="P191" s="153"/>
      <c r="Q191" s="153"/>
      <c r="R191" s="154"/>
      <c r="T191" s="155"/>
      <c r="U191" s="153"/>
      <c r="V191" s="153"/>
      <c r="W191" s="153"/>
      <c r="X191" s="153"/>
      <c r="Y191" s="153"/>
      <c r="Z191" s="153"/>
      <c r="AA191" s="156"/>
      <c r="AT191" s="157" t="s">
        <v>154</v>
      </c>
      <c r="AU191" s="157" t="s">
        <v>124</v>
      </c>
      <c r="AV191" s="157" t="s">
        <v>79</v>
      </c>
      <c r="AW191" s="157" t="s">
        <v>114</v>
      </c>
      <c r="AX191" s="157" t="s">
        <v>72</v>
      </c>
      <c r="AY191" s="157" t="s">
        <v>146</v>
      </c>
    </row>
    <row r="192" spans="2:51" s="6" customFormat="1" ht="18.75" customHeight="1">
      <c r="B192" s="158"/>
      <c r="C192" s="159"/>
      <c r="D192" s="159"/>
      <c r="E192" s="159"/>
      <c r="F192" s="250" t="s">
        <v>403</v>
      </c>
      <c r="G192" s="251"/>
      <c r="H192" s="251"/>
      <c r="I192" s="251"/>
      <c r="J192" s="159"/>
      <c r="K192" s="160">
        <v>5.504</v>
      </c>
      <c r="L192" s="159"/>
      <c r="M192" s="159"/>
      <c r="N192" s="159"/>
      <c r="O192" s="159"/>
      <c r="P192" s="159"/>
      <c r="Q192" s="159"/>
      <c r="R192" s="161"/>
      <c r="T192" s="162"/>
      <c r="U192" s="159"/>
      <c r="V192" s="159"/>
      <c r="W192" s="159"/>
      <c r="X192" s="159"/>
      <c r="Y192" s="159"/>
      <c r="Z192" s="159"/>
      <c r="AA192" s="163"/>
      <c r="AT192" s="164" t="s">
        <v>154</v>
      </c>
      <c r="AU192" s="164" t="s">
        <v>124</v>
      </c>
      <c r="AV192" s="164" t="s">
        <v>124</v>
      </c>
      <c r="AW192" s="164" t="s">
        <v>114</v>
      </c>
      <c r="AX192" s="164" t="s">
        <v>72</v>
      </c>
      <c r="AY192" s="164" t="s">
        <v>146</v>
      </c>
    </row>
    <row r="193" spans="2:51" s="6" customFormat="1" ht="18.75" customHeight="1">
      <c r="B193" s="152"/>
      <c r="C193" s="153"/>
      <c r="D193" s="153"/>
      <c r="E193" s="153"/>
      <c r="F193" s="248" t="s">
        <v>404</v>
      </c>
      <c r="G193" s="249"/>
      <c r="H193" s="249"/>
      <c r="I193" s="249"/>
      <c r="J193" s="153"/>
      <c r="K193" s="153"/>
      <c r="L193" s="153"/>
      <c r="M193" s="153"/>
      <c r="N193" s="153"/>
      <c r="O193" s="153"/>
      <c r="P193" s="153"/>
      <c r="Q193" s="153"/>
      <c r="R193" s="154"/>
      <c r="T193" s="155"/>
      <c r="U193" s="153"/>
      <c r="V193" s="153"/>
      <c r="W193" s="153"/>
      <c r="X193" s="153"/>
      <c r="Y193" s="153"/>
      <c r="Z193" s="153"/>
      <c r="AA193" s="156"/>
      <c r="AT193" s="157" t="s">
        <v>154</v>
      </c>
      <c r="AU193" s="157" t="s">
        <v>124</v>
      </c>
      <c r="AV193" s="157" t="s">
        <v>79</v>
      </c>
      <c r="AW193" s="157" t="s">
        <v>114</v>
      </c>
      <c r="AX193" s="157" t="s">
        <v>72</v>
      </c>
      <c r="AY193" s="157" t="s">
        <v>146</v>
      </c>
    </row>
    <row r="194" spans="2:51" s="6" customFormat="1" ht="18.75" customHeight="1">
      <c r="B194" s="158"/>
      <c r="C194" s="159"/>
      <c r="D194" s="159"/>
      <c r="E194" s="159"/>
      <c r="F194" s="250" t="s">
        <v>396</v>
      </c>
      <c r="G194" s="251"/>
      <c r="H194" s="251"/>
      <c r="I194" s="251"/>
      <c r="J194" s="159"/>
      <c r="K194" s="160">
        <v>1.152</v>
      </c>
      <c r="L194" s="159"/>
      <c r="M194" s="159"/>
      <c r="N194" s="159"/>
      <c r="O194" s="159"/>
      <c r="P194" s="159"/>
      <c r="Q194" s="159"/>
      <c r="R194" s="161"/>
      <c r="T194" s="162"/>
      <c r="U194" s="159"/>
      <c r="V194" s="159"/>
      <c r="W194" s="159"/>
      <c r="X194" s="159"/>
      <c r="Y194" s="159"/>
      <c r="Z194" s="159"/>
      <c r="AA194" s="163"/>
      <c r="AT194" s="164" t="s">
        <v>154</v>
      </c>
      <c r="AU194" s="164" t="s">
        <v>124</v>
      </c>
      <c r="AV194" s="164" t="s">
        <v>124</v>
      </c>
      <c r="AW194" s="164" t="s">
        <v>114</v>
      </c>
      <c r="AX194" s="164" t="s">
        <v>72</v>
      </c>
      <c r="AY194" s="164" t="s">
        <v>146</v>
      </c>
    </row>
    <row r="195" spans="2:51" s="6" customFormat="1" ht="18.75" customHeight="1">
      <c r="B195" s="152"/>
      <c r="C195" s="153"/>
      <c r="D195" s="153"/>
      <c r="E195" s="153"/>
      <c r="F195" s="248" t="s">
        <v>405</v>
      </c>
      <c r="G195" s="249"/>
      <c r="H195" s="249"/>
      <c r="I195" s="249"/>
      <c r="J195" s="153"/>
      <c r="K195" s="153"/>
      <c r="L195" s="153"/>
      <c r="M195" s="153"/>
      <c r="N195" s="153"/>
      <c r="O195" s="153"/>
      <c r="P195" s="153"/>
      <c r="Q195" s="153"/>
      <c r="R195" s="154"/>
      <c r="T195" s="155"/>
      <c r="U195" s="153"/>
      <c r="V195" s="153"/>
      <c r="W195" s="153"/>
      <c r="X195" s="153"/>
      <c r="Y195" s="153"/>
      <c r="Z195" s="153"/>
      <c r="AA195" s="156"/>
      <c r="AT195" s="157" t="s">
        <v>154</v>
      </c>
      <c r="AU195" s="157" t="s">
        <v>124</v>
      </c>
      <c r="AV195" s="157" t="s">
        <v>79</v>
      </c>
      <c r="AW195" s="157" t="s">
        <v>114</v>
      </c>
      <c r="AX195" s="157" t="s">
        <v>72</v>
      </c>
      <c r="AY195" s="157" t="s">
        <v>146</v>
      </c>
    </row>
    <row r="196" spans="2:51" s="6" customFormat="1" ht="18.75" customHeight="1">
      <c r="B196" s="158"/>
      <c r="C196" s="159"/>
      <c r="D196" s="159"/>
      <c r="E196" s="159"/>
      <c r="F196" s="250" t="s">
        <v>406</v>
      </c>
      <c r="G196" s="251"/>
      <c r="H196" s="251"/>
      <c r="I196" s="251"/>
      <c r="J196" s="159"/>
      <c r="K196" s="160">
        <v>5.76</v>
      </c>
      <c r="L196" s="159"/>
      <c r="M196" s="159"/>
      <c r="N196" s="159"/>
      <c r="O196" s="159"/>
      <c r="P196" s="159"/>
      <c r="Q196" s="159"/>
      <c r="R196" s="161"/>
      <c r="T196" s="162"/>
      <c r="U196" s="159"/>
      <c r="V196" s="159"/>
      <c r="W196" s="159"/>
      <c r="X196" s="159"/>
      <c r="Y196" s="159"/>
      <c r="Z196" s="159"/>
      <c r="AA196" s="163"/>
      <c r="AT196" s="164" t="s">
        <v>154</v>
      </c>
      <c r="AU196" s="164" t="s">
        <v>124</v>
      </c>
      <c r="AV196" s="164" t="s">
        <v>124</v>
      </c>
      <c r="AW196" s="164" t="s">
        <v>114</v>
      </c>
      <c r="AX196" s="164" t="s">
        <v>72</v>
      </c>
      <c r="AY196" s="164" t="s">
        <v>146</v>
      </c>
    </row>
    <row r="197" spans="2:51" s="6" customFormat="1" ht="18.75" customHeight="1">
      <c r="B197" s="152"/>
      <c r="C197" s="153"/>
      <c r="D197" s="153"/>
      <c r="E197" s="153"/>
      <c r="F197" s="248" t="s">
        <v>407</v>
      </c>
      <c r="G197" s="249"/>
      <c r="H197" s="249"/>
      <c r="I197" s="249"/>
      <c r="J197" s="153"/>
      <c r="K197" s="153"/>
      <c r="L197" s="153"/>
      <c r="M197" s="153"/>
      <c r="N197" s="153"/>
      <c r="O197" s="153"/>
      <c r="P197" s="153"/>
      <c r="Q197" s="153"/>
      <c r="R197" s="154"/>
      <c r="T197" s="155"/>
      <c r="U197" s="153"/>
      <c r="V197" s="153"/>
      <c r="W197" s="153"/>
      <c r="X197" s="153"/>
      <c r="Y197" s="153"/>
      <c r="Z197" s="153"/>
      <c r="AA197" s="156"/>
      <c r="AT197" s="157" t="s">
        <v>154</v>
      </c>
      <c r="AU197" s="157" t="s">
        <v>124</v>
      </c>
      <c r="AV197" s="157" t="s">
        <v>79</v>
      </c>
      <c r="AW197" s="157" t="s">
        <v>114</v>
      </c>
      <c r="AX197" s="157" t="s">
        <v>72</v>
      </c>
      <c r="AY197" s="157" t="s">
        <v>146</v>
      </c>
    </row>
    <row r="198" spans="2:51" s="6" customFormat="1" ht="18.75" customHeight="1">
      <c r="B198" s="158"/>
      <c r="C198" s="159"/>
      <c r="D198" s="159"/>
      <c r="E198" s="159"/>
      <c r="F198" s="250" t="s">
        <v>408</v>
      </c>
      <c r="G198" s="251"/>
      <c r="H198" s="251"/>
      <c r="I198" s="251"/>
      <c r="J198" s="159"/>
      <c r="K198" s="160">
        <v>3.366</v>
      </c>
      <c r="L198" s="159"/>
      <c r="M198" s="159"/>
      <c r="N198" s="159"/>
      <c r="O198" s="159"/>
      <c r="P198" s="159"/>
      <c r="Q198" s="159"/>
      <c r="R198" s="161"/>
      <c r="T198" s="162"/>
      <c r="U198" s="159"/>
      <c r="V198" s="159"/>
      <c r="W198" s="159"/>
      <c r="X198" s="159"/>
      <c r="Y198" s="159"/>
      <c r="Z198" s="159"/>
      <c r="AA198" s="163"/>
      <c r="AT198" s="164" t="s">
        <v>154</v>
      </c>
      <c r="AU198" s="164" t="s">
        <v>124</v>
      </c>
      <c r="AV198" s="164" t="s">
        <v>124</v>
      </c>
      <c r="AW198" s="164" t="s">
        <v>114</v>
      </c>
      <c r="AX198" s="164" t="s">
        <v>72</v>
      </c>
      <c r="AY198" s="164" t="s">
        <v>146</v>
      </c>
    </row>
    <row r="199" spans="2:51" s="6" customFormat="1" ht="18.75" customHeight="1">
      <c r="B199" s="152"/>
      <c r="C199" s="153"/>
      <c r="D199" s="153"/>
      <c r="E199" s="153"/>
      <c r="F199" s="248" t="s">
        <v>337</v>
      </c>
      <c r="G199" s="249"/>
      <c r="H199" s="249"/>
      <c r="I199" s="249"/>
      <c r="J199" s="153"/>
      <c r="K199" s="153"/>
      <c r="L199" s="153"/>
      <c r="M199" s="153"/>
      <c r="N199" s="153"/>
      <c r="O199" s="153"/>
      <c r="P199" s="153"/>
      <c r="Q199" s="153"/>
      <c r="R199" s="154"/>
      <c r="T199" s="155"/>
      <c r="U199" s="153"/>
      <c r="V199" s="153"/>
      <c r="W199" s="153"/>
      <c r="X199" s="153"/>
      <c r="Y199" s="153"/>
      <c r="Z199" s="153"/>
      <c r="AA199" s="156"/>
      <c r="AT199" s="157" t="s">
        <v>154</v>
      </c>
      <c r="AU199" s="157" t="s">
        <v>124</v>
      </c>
      <c r="AV199" s="157" t="s">
        <v>79</v>
      </c>
      <c r="AW199" s="157" t="s">
        <v>114</v>
      </c>
      <c r="AX199" s="157" t="s">
        <v>72</v>
      </c>
      <c r="AY199" s="157" t="s">
        <v>146</v>
      </c>
    </row>
    <row r="200" spans="2:51" s="6" customFormat="1" ht="18.75" customHeight="1">
      <c r="B200" s="152"/>
      <c r="C200" s="153"/>
      <c r="D200" s="153"/>
      <c r="E200" s="153"/>
      <c r="F200" s="248" t="s">
        <v>409</v>
      </c>
      <c r="G200" s="249"/>
      <c r="H200" s="249"/>
      <c r="I200" s="249"/>
      <c r="J200" s="153"/>
      <c r="K200" s="153"/>
      <c r="L200" s="153"/>
      <c r="M200" s="153"/>
      <c r="N200" s="153"/>
      <c r="O200" s="153"/>
      <c r="P200" s="153"/>
      <c r="Q200" s="153"/>
      <c r="R200" s="154"/>
      <c r="T200" s="155"/>
      <c r="U200" s="153"/>
      <c r="V200" s="153"/>
      <c r="W200" s="153"/>
      <c r="X200" s="153"/>
      <c r="Y200" s="153"/>
      <c r="Z200" s="153"/>
      <c r="AA200" s="156"/>
      <c r="AT200" s="157" t="s">
        <v>154</v>
      </c>
      <c r="AU200" s="157" t="s">
        <v>124</v>
      </c>
      <c r="AV200" s="157" t="s">
        <v>79</v>
      </c>
      <c r="AW200" s="157" t="s">
        <v>114</v>
      </c>
      <c r="AX200" s="157" t="s">
        <v>72</v>
      </c>
      <c r="AY200" s="157" t="s">
        <v>146</v>
      </c>
    </row>
    <row r="201" spans="2:51" s="6" customFormat="1" ht="18.75" customHeight="1">
      <c r="B201" s="158"/>
      <c r="C201" s="159"/>
      <c r="D201" s="159"/>
      <c r="E201" s="159"/>
      <c r="F201" s="250" t="s">
        <v>410</v>
      </c>
      <c r="G201" s="251"/>
      <c r="H201" s="251"/>
      <c r="I201" s="251"/>
      <c r="J201" s="159"/>
      <c r="K201" s="160">
        <v>2.91</v>
      </c>
      <c r="L201" s="159"/>
      <c r="M201" s="159"/>
      <c r="N201" s="159"/>
      <c r="O201" s="159"/>
      <c r="P201" s="159"/>
      <c r="Q201" s="159"/>
      <c r="R201" s="161"/>
      <c r="T201" s="162"/>
      <c r="U201" s="159"/>
      <c r="V201" s="159"/>
      <c r="W201" s="159"/>
      <c r="X201" s="159"/>
      <c r="Y201" s="159"/>
      <c r="Z201" s="159"/>
      <c r="AA201" s="163"/>
      <c r="AT201" s="164" t="s">
        <v>154</v>
      </c>
      <c r="AU201" s="164" t="s">
        <v>124</v>
      </c>
      <c r="AV201" s="164" t="s">
        <v>124</v>
      </c>
      <c r="AW201" s="164" t="s">
        <v>114</v>
      </c>
      <c r="AX201" s="164" t="s">
        <v>72</v>
      </c>
      <c r="AY201" s="164" t="s">
        <v>146</v>
      </c>
    </row>
    <row r="202" spans="2:51" s="6" customFormat="1" ht="18.75" customHeight="1">
      <c r="B202" s="152"/>
      <c r="C202" s="153"/>
      <c r="D202" s="153"/>
      <c r="E202" s="153"/>
      <c r="F202" s="248" t="s">
        <v>411</v>
      </c>
      <c r="G202" s="249"/>
      <c r="H202" s="249"/>
      <c r="I202" s="249"/>
      <c r="J202" s="153"/>
      <c r="K202" s="153"/>
      <c r="L202" s="153"/>
      <c r="M202" s="153"/>
      <c r="N202" s="153"/>
      <c r="O202" s="153"/>
      <c r="P202" s="153"/>
      <c r="Q202" s="153"/>
      <c r="R202" s="154"/>
      <c r="T202" s="155"/>
      <c r="U202" s="153"/>
      <c r="V202" s="153"/>
      <c r="W202" s="153"/>
      <c r="X202" s="153"/>
      <c r="Y202" s="153"/>
      <c r="Z202" s="153"/>
      <c r="AA202" s="156"/>
      <c r="AT202" s="157" t="s">
        <v>154</v>
      </c>
      <c r="AU202" s="157" t="s">
        <v>124</v>
      </c>
      <c r="AV202" s="157" t="s">
        <v>79</v>
      </c>
      <c r="AW202" s="157" t="s">
        <v>114</v>
      </c>
      <c r="AX202" s="157" t="s">
        <v>72</v>
      </c>
      <c r="AY202" s="157" t="s">
        <v>146</v>
      </c>
    </row>
    <row r="203" spans="2:51" s="6" customFormat="1" ht="18.75" customHeight="1">
      <c r="B203" s="158"/>
      <c r="C203" s="159"/>
      <c r="D203" s="159"/>
      <c r="E203" s="159"/>
      <c r="F203" s="250" t="s">
        <v>412</v>
      </c>
      <c r="G203" s="251"/>
      <c r="H203" s="251"/>
      <c r="I203" s="251"/>
      <c r="J203" s="159"/>
      <c r="K203" s="160">
        <v>2.002</v>
      </c>
      <c r="L203" s="159"/>
      <c r="M203" s="159"/>
      <c r="N203" s="159"/>
      <c r="O203" s="159"/>
      <c r="P203" s="159"/>
      <c r="Q203" s="159"/>
      <c r="R203" s="161"/>
      <c r="T203" s="162"/>
      <c r="U203" s="159"/>
      <c r="V203" s="159"/>
      <c r="W203" s="159"/>
      <c r="X203" s="159"/>
      <c r="Y203" s="159"/>
      <c r="Z203" s="159"/>
      <c r="AA203" s="163"/>
      <c r="AT203" s="164" t="s">
        <v>154</v>
      </c>
      <c r="AU203" s="164" t="s">
        <v>124</v>
      </c>
      <c r="AV203" s="164" t="s">
        <v>124</v>
      </c>
      <c r="AW203" s="164" t="s">
        <v>114</v>
      </c>
      <c r="AX203" s="164" t="s">
        <v>72</v>
      </c>
      <c r="AY203" s="164" t="s">
        <v>146</v>
      </c>
    </row>
    <row r="204" spans="2:51" s="6" customFormat="1" ht="18.75" customHeight="1">
      <c r="B204" s="152"/>
      <c r="C204" s="153"/>
      <c r="D204" s="153"/>
      <c r="E204" s="153"/>
      <c r="F204" s="248" t="s">
        <v>413</v>
      </c>
      <c r="G204" s="249"/>
      <c r="H204" s="249"/>
      <c r="I204" s="249"/>
      <c r="J204" s="153"/>
      <c r="K204" s="153"/>
      <c r="L204" s="153"/>
      <c r="M204" s="153"/>
      <c r="N204" s="153"/>
      <c r="O204" s="153"/>
      <c r="P204" s="153"/>
      <c r="Q204" s="153"/>
      <c r="R204" s="154"/>
      <c r="T204" s="155"/>
      <c r="U204" s="153"/>
      <c r="V204" s="153"/>
      <c r="W204" s="153"/>
      <c r="X204" s="153"/>
      <c r="Y204" s="153"/>
      <c r="Z204" s="153"/>
      <c r="AA204" s="156"/>
      <c r="AT204" s="157" t="s">
        <v>154</v>
      </c>
      <c r="AU204" s="157" t="s">
        <v>124</v>
      </c>
      <c r="AV204" s="157" t="s">
        <v>79</v>
      </c>
      <c r="AW204" s="157" t="s">
        <v>114</v>
      </c>
      <c r="AX204" s="157" t="s">
        <v>72</v>
      </c>
      <c r="AY204" s="157" t="s">
        <v>146</v>
      </c>
    </row>
    <row r="205" spans="2:51" s="6" customFormat="1" ht="18.75" customHeight="1">
      <c r="B205" s="158"/>
      <c r="C205" s="159"/>
      <c r="D205" s="159"/>
      <c r="E205" s="159"/>
      <c r="F205" s="250" t="s">
        <v>414</v>
      </c>
      <c r="G205" s="251"/>
      <c r="H205" s="251"/>
      <c r="I205" s="251"/>
      <c r="J205" s="159"/>
      <c r="K205" s="160">
        <v>0.585</v>
      </c>
      <c r="L205" s="159"/>
      <c r="M205" s="159"/>
      <c r="N205" s="159"/>
      <c r="O205" s="159"/>
      <c r="P205" s="159"/>
      <c r="Q205" s="159"/>
      <c r="R205" s="161"/>
      <c r="T205" s="162"/>
      <c r="U205" s="159"/>
      <c r="V205" s="159"/>
      <c r="W205" s="159"/>
      <c r="X205" s="159"/>
      <c r="Y205" s="159"/>
      <c r="Z205" s="159"/>
      <c r="AA205" s="163"/>
      <c r="AT205" s="164" t="s">
        <v>154</v>
      </c>
      <c r="AU205" s="164" t="s">
        <v>124</v>
      </c>
      <c r="AV205" s="164" t="s">
        <v>124</v>
      </c>
      <c r="AW205" s="164" t="s">
        <v>114</v>
      </c>
      <c r="AX205" s="164" t="s">
        <v>72</v>
      </c>
      <c r="AY205" s="164" t="s">
        <v>146</v>
      </c>
    </row>
    <row r="206" spans="2:51" s="6" customFormat="1" ht="18.75" customHeight="1">
      <c r="B206" s="173"/>
      <c r="C206" s="174"/>
      <c r="D206" s="174"/>
      <c r="E206" s="174"/>
      <c r="F206" s="261" t="s">
        <v>254</v>
      </c>
      <c r="G206" s="262"/>
      <c r="H206" s="262"/>
      <c r="I206" s="262"/>
      <c r="J206" s="174"/>
      <c r="K206" s="175">
        <v>37.177</v>
      </c>
      <c r="L206" s="174"/>
      <c r="M206" s="174"/>
      <c r="N206" s="174"/>
      <c r="O206" s="174"/>
      <c r="P206" s="174"/>
      <c r="Q206" s="174"/>
      <c r="R206" s="176"/>
      <c r="T206" s="177"/>
      <c r="U206" s="174"/>
      <c r="V206" s="174"/>
      <c r="W206" s="174"/>
      <c r="X206" s="174"/>
      <c r="Y206" s="174"/>
      <c r="Z206" s="174"/>
      <c r="AA206" s="178"/>
      <c r="AT206" s="179" t="s">
        <v>154</v>
      </c>
      <c r="AU206" s="179" t="s">
        <v>124</v>
      </c>
      <c r="AV206" s="179" t="s">
        <v>151</v>
      </c>
      <c r="AW206" s="179" t="s">
        <v>114</v>
      </c>
      <c r="AX206" s="179" t="s">
        <v>79</v>
      </c>
      <c r="AY206" s="179" t="s">
        <v>146</v>
      </c>
    </row>
    <row r="207" spans="2:65" s="6" customFormat="1" ht="15.75" customHeight="1">
      <c r="B207" s="23"/>
      <c r="C207" s="143" t="s">
        <v>192</v>
      </c>
      <c r="D207" s="143" t="s">
        <v>147</v>
      </c>
      <c r="E207" s="144" t="s">
        <v>415</v>
      </c>
      <c r="F207" s="244" t="s">
        <v>416</v>
      </c>
      <c r="G207" s="245"/>
      <c r="H207" s="245"/>
      <c r="I207" s="245"/>
      <c r="J207" s="145" t="s">
        <v>272</v>
      </c>
      <c r="K207" s="146">
        <v>37.177</v>
      </c>
      <c r="L207" s="246">
        <v>0</v>
      </c>
      <c r="M207" s="245"/>
      <c r="N207" s="247">
        <f>ROUND($L$207*$K$207,3)</f>
        <v>0</v>
      </c>
      <c r="O207" s="245"/>
      <c r="P207" s="245"/>
      <c r="Q207" s="245"/>
      <c r="R207" s="25"/>
      <c r="T207" s="148"/>
      <c r="U207" s="31" t="s">
        <v>39</v>
      </c>
      <c r="V207" s="24"/>
      <c r="W207" s="149">
        <f>$V$207*$K$207</f>
        <v>0</v>
      </c>
      <c r="X207" s="149">
        <v>0</v>
      </c>
      <c r="Y207" s="149">
        <f>$X$207*$K$207</f>
        <v>0</v>
      </c>
      <c r="Z207" s="149">
        <v>0</v>
      </c>
      <c r="AA207" s="150">
        <f>$Z$207*$K$207</f>
        <v>0</v>
      </c>
      <c r="AR207" s="6" t="s">
        <v>151</v>
      </c>
      <c r="AT207" s="6" t="s">
        <v>147</v>
      </c>
      <c r="AU207" s="6" t="s">
        <v>124</v>
      </c>
      <c r="AY207" s="6" t="s">
        <v>146</v>
      </c>
      <c r="BE207" s="93">
        <f>IF($U$207="základná",$N$207,0)</f>
        <v>0</v>
      </c>
      <c r="BF207" s="93">
        <f>IF($U$207="znížená",$N$207,0)</f>
        <v>0</v>
      </c>
      <c r="BG207" s="93">
        <f>IF($U$207="zákl. prenesená",$N$207,0)</f>
        <v>0</v>
      </c>
      <c r="BH207" s="93">
        <f>IF($U$207="zníž. prenesená",$N$207,0)</f>
        <v>0</v>
      </c>
      <c r="BI207" s="93">
        <f>IF($U$207="nulová",$N$207,0)</f>
        <v>0</v>
      </c>
      <c r="BJ207" s="6" t="s">
        <v>124</v>
      </c>
      <c r="BK207" s="151">
        <f>ROUND($L$207*$K$207,3)</f>
        <v>0</v>
      </c>
      <c r="BL207" s="6" t="s">
        <v>151</v>
      </c>
      <c r="BM207" s="6" t="s">
        <v>417</v>
      </c>
    </row>
    <row r="208" spans="2:65" s="6" customFormat="1" ht="27" customHeight="1">
      <c r="B208" s="23"/>
      <c r="C208" s="143" t="s">
        <v>225</v>
      </c>
      <c r="D208" s="143" t="s">
        <v>147</v>
      </c>
      <c r="E208" s="144" t="s">
        <v>418</v>
      </c>
      <c r="F208" s="244" t="s">
        <v>419</v>
      </c>
      <c r="G208" s="245"/>
      <c r="H208" s="245"/>
      <c r="I208" s="245"/>
      <c r="J208" s="145" t="s">
        <v>272</v>
      </c>
      <c r="K208" s="146">
        <v>11.37</v>
      </c>
      <c r="L208" s="246">
        <v>0</v>
      </c>
      <c r="M208" s="245"/>
      <c r="N208" s="247">
        <f>ROUND($L$208*$K$208,3)</f>
        <v>0</v>
      </c>
      <c r="O208" s="245"/>
      <c r="P208" s="245"/>
      <c r="Q208" s="245"/>
      <c r="R208" s="25"/>
      <c r="T208" s="148"/>
      <c r="U208" s="31" t="s">
        <v>39</v>
      </c>
      <c r="V208" s="24"/>
      <c r="W208" s="149">
        <f>$V$208*$K$208</f>
        <v>0</v>
      </c>
      <c r="X208" s="149">
        <v>0.00633</v>
      </c>
      <c r="Y208" s="149">
        <f>$X$208*$K$208</f>
        <v>0.0719721</v>
      </c>
      <c r="Z208" s="149">
        <v>0</v>
      </c>
      <c r="AA208" s="150">
        <f>$Z$208*$K$208</f>
        <v>0</v>
      </c>
      <c r="AR208" s="6" t="s">
        <v>151</v>
      </c>
      <c r="AT208" s="6" t="s">
        <v>147</v>
      </c>
      <c r="AU208" s="6" t="s">
        <v>124</v>
      </c>
      <c r="AY208" s="6" t="s">
        <v>146</v>
      </c>
      <c r="BE208" s="93">
        <f>IF($U$208="základná",$N$208,0)</f>
        <v>0</v>
      </c>
      <c r="BF208" s="93">
        <f>IF($U$208="znížená",$N$208,0)</f>
        <v>0</v>
      </c>
      <c r="BG208" s="93">
        <f>IF($U$208="zákl. prenesená",$N$208,0)</f>
        <v>0</v>
      </c>
      <c r="BH208" s="93">
        <f>IF($U$208="zníž. prenesená",$N$208,0)</f>
        <v>0</v>
      </c>
      <c r="BI208" s="93">
        <f>IF($U$208="nulová",$N$208,0)</f>
        <v>0</v>
      </c>
      <c r="BJ208" s="6" t="s">
        <v>124</v>
      </c>
      <c r="BK208" s="151">
        <f>ROUND($L$208*$K$208,3)</f>
        <v>0</v>
      </c>
      <c r="BL208" s="6" t="s">
        <v>151</v>
      </c>
      <c r="BM208" s="6" t="s">
        <v>420</v>
      </c>
    </row>
    <row r="209" spans="2:51" s="6" customFormat="1" ht="18.75" customHeight="1">
      <c r="B209" s="152"/>
      <c r="C209" s="153"/>
      <c r="D209" s="153"/>
      <c r="E209" s="153"/>
      <c r="F209" s="248" t="s">
        <v>356</v>
      </c>
      <c r="G209" s="249"/>
      <c r="H209" s="249"/>
      <c r="I209" s="249"/>
      <c r="J209" s="153"/>
      <c r="K209" s="153"/>
      <c r="L209" s="153"/>
      <c r="M209" s="153"/>
      <c r="N209" s="153"/>
      <c r="O209" s="153"/>
      <c r="P209" s="153"/>
      <c r="Q209" s="153"/>
      <c r="R209" s="154"/>
      <c r="T209" s="155"/>
      <c r="U209" s="153"/>
      <c r="V209" s="153"/>
      <c r="W209" s="153"/>
      <c r="X209" s="153"/>
      <c r="Y209" s="153"/>
      <c r="Z209" s="153"/>
      <c r="AA209" s="156"/>
      <c r="AT209" s="157" t="s">
        <v>154</v>
      </c>
      <c r="AU209" s="157" t="s">
        <v>124</v>
      </c>
      <c r="AV209" s="157" t="s">
        <v>79</v>
      </c>
      <c r="AW209" s="157" t="s">
        <v>114</v>
      </c>
      <c r="AX209" s="157" t="s">
        <v>72</v>
      </c>
      <c r="AY209" s="157" t="s">
        <v>146</v>
      </c>
    </row>
    <row r="210" spans="2:51" s="6" customFormat="1" ht="18.75" customHeight="1">
      <c r="B210" s="152"/>
      <c r="C210" s="153"/>
      <c r="D210" s="153"/>
      <c r="E210" s="153"/>
      <c r="F210" s="248" t="s">
        <v>389</v>
      </c>
      <c r="G210" s="249"/>
      <c r="H210" s="249"/>
      <c r="I210" s="249"/>
      <c r="J210" s="153"/>
      <c r="K210" s="153"/>
      <c r="L210" s="153"/>
      <c r="M210" s="153"/>
      <c r="N210" s="153"/>
      <c r="O210" s="153"/>
      <c r="P210" s="153"/>
      <c r="Q210" s="153"/>
      <c r="R210" s="154"/>
      <c r="T210" s="155"/>
      <c r="U210" s="153"/>
      <c r="V210" s="153"/>
      <c r="W210" s="153"/>
      <c r="X210" s="153"/>
      <c r="Y210" s="153"/>
      <c r="Z210" s="153"/>
      <c r="AA210" s="156"/>
      <c r="AT210" s="157" t="s">
        <v>154</v>
      </c>
      <c r="AU210" s="157" t="s">
        <v>124</v>
      </c>
      <c r="AV210" s="157" t="s">
        <v>79</v>
      </c>
      <c r="AW210" s="157" t="s">
        <v>114</v>
      </c>
      <c r="AX210" s="157" t="s">
        <v>72</v>
      </c>
      <c r="AY210" s="157" t="s">
        <v>146</v>
      </c>
    </row>
    <row r="211" spans="2:51" s="6" customFormat="1" ht="18.75" customHeight="1">
      <c r="B211" s="158"/>
      <c r="C211" s="159"/>
      <c r="D211" s="159"/>
      <c r="E211" s="159"/>
      <c r="F211" s="250" t="s">
        <v>421</v>
      </c>
      <c r="G211" s="251"/>
      <c r="H211" s="251"/>
      <c r="I211" s="251"/>
      <c r="J211" s="159"/>
      <c r="K211" s="160">
        <v>2.28</v>
      </c>
      <c r="L211" s="159"/>
      <c r="M211" s="159"/>
      <c r="N211" s="159"/>
      <c r="O211" s="159"/>
      <c r="P211" s="159"/>
      <c r="Q211" s="159"/>
      <c r="R211" s="161"/>
      <c r="T211" s="162"/>
      <c r="U211" s="159"/>
      <c r="V211" s="159"/>
      <c r="W211" s="159"/>
      <c r="X211" s="159"/>
      <c r="Y211" s="159"/>
      <c r="Z211" s="159"/>
      <c r="AA211" s="163"/>
      <c r="AT211" s="164" t="s">
        <v>154</v>
      </c>
      <c r="AU211" s="164" t="s">
        <v>124</v>
      </c>
      <c r="AV211" s="164" t="s">
        <v>124</v>
      </c>
      <c r="AW211" s="164" t="s">
        <v>114</v>
      </c>
      <c r="AX211" s="164" t="s">
        <v>72</v>
      </c>
      <c r="AY211" s="164" t="s">
        <v>146</v>
      </c>
    </row>
    <row r="212" spans="2:51" s="6" customFormat="1" ht="18.75" customHeight="1">
      <c r="B212" s="152"/>
      <c r="C212" s="153"/>
      <c r="D212" s="153"/>
      <c r="E212" s="153"/>
      <c r="F212" s="248" t="s">
        <v>391</v>
      </c>
      <c r="G212" s="249"/>
      <c r="H212" s="249"/>
      <c r="I212" s="249"/>
      <c r="J212" s="153"/>
      <c r="K212" s="153"/>
      <c r="L212" s="153"/>
      <c r="M212" s="153"/>
      <c r="N212" s="153"/>
      <c r="O212" s="153"/>
      <c r="P212" s="153"/>
      <c r="Q212" s="153"/>
      <c r="R212" s="154"/>
      <c r="T212" s="155"/>
      <c r="U212" s="153"/>
      <c r="V212" s="153"/>
      <c r="W212" s="153"/>
      <c r="X212" s="153"/>
      <c r="Y212" s="153"/>
      <c r="Z212" s="153"/>
      <c r="AA212" s="156"/>
      <c r="AT212" s="157" t="s">
        <v>154</v>
      </c>
      <c r="AU212" s="157" t="s">
        <v>124</v>
      </c>
      <c r="AV212" s="157" t="s">
        <v>79</v>
      </c>
      <c r="AW212" s="157" t="s">
        <v>114</v>
      </c>
      <c r="AX212" s="157" t="s">
        <v>72</v>
      </c>
      <c r="AY212" s="157" t="s">
        <v>146</v>
      </c>
    </row>
    <row r="213" spans="2:51" s="6" customFormat="1" ht="18.75" customHeight="1">
      <c r="B213" s="158"/>
      <c r="C213" s="159"/>
      <c r="D213" s="159"/>
      <c r="E213" s="159"/>
      <c r="F213" s="250" t="s">
        <v>422</v>
      </c>
      <c r="G213" s="251"/>
      <c r="H213" s="251"/>
      <c r="I213" s="251"/>
      <c r="J213" s="159"/>
      <c r="K213" s="160">
        <v>0.228</v>
      </c>
      <c r="L213" s="159"/>
      <c r="M213" s="159"/>
      <c r="N213" s="159"/>
      <c r="O213" s="159"/>
      <c r="P213" s="159"/>
      <c r="Q213" s="159"/>
      <c r="R213" s="161"/>
      <c r="T213" s="162"/>
      <c r="U213" s="159"/>
      <c r="V213" s="159"/>
      <c r="W213" s="159"/>
      <c r="X213" s="159"/>
      <c r="Y213" s="159"/>
      <c r="Z213" s="159"/>
      <c r="AA213" s="163"/>
      <c r="AT213" s="164" t="s">
        <v>154</v>
      </c>
      <c r="AU213" s="164" t="s">
        <v>124</v>
      </c>
      <c r="AV213" s="164" t="s">
        <v>124</v>
      </c>
      <c r="AW213" s="164" t="s">
        <v>114</v>
      </c>
      <c r="AX213" s="164" t="s">
        <v>72</v>
      </c>
      <c r="AY213" s="164" t="s">
        <v>146</v>
      </c>
    </row>
    <row r="214" spans="2:51" s="6" customFormat="1" ht="18.75" customHeight="1">
      <c r="B214" s="152"/>
      <c r="C214" s="153"/>
      <c r="D214" s="153"/>
      <c r="E214" s="153"/>
      <c r="F214" s="248" t="s">
        <v>393</v>
      </c>
      <c r="G214" s="249"/>
      <c r="H214" s="249"/>
      <c r="I214" s="249"/>
      <c r="J214" s="153"/>
      <c r="K214" s="153"/>
      <c r="L214" s="153"/>
      <c r="M214" s="153"/>
      <c r="N214" s="153"/>
      <c r="O214" s="153"/>
      <c r="P214" s="153"/>
      <c r="Q214" s="153"/>
      <c r="R214" s="154"/>
      <c r="T214" s="155"/>
      <c r="U214" s="153"/>
      <c r="V214" s="153"/>
      <c r="W214" s="153"/>
      <c r="X214" s="153"/>
      <c r="Y214" s="153"/>
      <c r="Z214" s="153"/>
      <c r="AA214" s="156"/>
      <c r="AT214" s="157" t="s">
        <v>154</v>
      </c>
      <c r="AU214" s="157" t="s">
        <v>124</v>
      </c>
      <c r="AV214" s="157" t="s">
        <v>79</v>
      </c>
      <c r="AW214" s="157" t="s">
        <v>114</v>
      </c>
      <c r="AX214" s="157" t="s">
        <v>72</v>
      </c>
      <c r="AY214" s="157" t="s">
        <v>146</v>
      </c>
    </row>
    <row r="215" spans="2:51" s="6" customFormat="1" ht="18.75" customHeight="1">
      <c r="B215" s="158"/>
      <c r="C215" s="159"/>
      <c r="D215" s="159"/>
      <c r="E215" s="159"/>
      <c r="F215" s="250" t="s">
        <v>423</v>
      </c>
      <c r="G215" s="251"/>
      <c r="H215" s="251"/>
      <c r="I215" s="251"/>
      <c r="J215" s="159"/>
      <c r="K215" s="160">
        <v>0.684</v>
      </c>
      <c r="L215" s="159"/>
      <c r="M215" s="159"/>
      <c r="N215" s="159"/>
      <c r="O215" s="159"/>
      <c r="P215" s="159"/>
      <c r="Q215" s="159"/>
      <c r="R215" s="161"/>
      <c r="T215" s="162"/>
      <c r="U215" s="159"/>
      <c r="V215" s="159"/>
      <c r="W215" s="159"/>
      <c r="X215" s="159"/>
      <c r="Y215" s="159"/>
      <c r="Z215" s="159"/>
      <c r="AA215" s="163"/>
      <c r="AT215" s="164" t="s">
        <v>154</v>
      </c>
      <c r="AU215" s="164" t="s">
        <v>124</v>
      </c>
      <c r="AV215" s="164" t="s">
        <v>124</v>
      </c>
      <c r="AW215" s="164" t="s">
        <v>114</v>
      </c>
      <c r="AX215" s="164" t="s">
        <v>72</v>
      </c>
      <c r="AY215" s="164" t="s">
        <v>146</v>
      </c>
    </row>
    <row r="216" spans="2:51" s="6" customFormat="1" ht="18.75" customHeight="1">
      <c r="B216" s="152"/>
      <c r="C216" s="153"/>
      <c r="D216" s="153"/>
      <c r="E216" s="153"/>
      <c r="F216" s="248" t="s">
        <v>395</v>
      </c>
      <c r="G216" s="249"/>
      <c r="H216" s="249"/>
      <c r="I216" s="249"/>
      <c r="J216" s="153"/>
      <c r="K216" s="153"/>
      <c r="L216" s="153"/>
      <c r="M216" s="153"/>
      <c r="N216" s="153"/>
      <c r="O216" s="153"/>
      <c r="P216" s="153"/>
      <c r="Q216" s="153"/>
      <c r="R216" s="154"/>
      <c r="T216" s="155"/>
      <c r="U216" s="153"/>
      <c r="V216" s="153"/>
      <c r="W216" s="153"/>
      <c r="X216" s="153"/>
      <c r="Y216" s="153"/>
      <c r="Z216" s="153"/>
      <c r="AA216" s="156"/>
      <c r="AT216" s="157" t="s">
        <v>154</v>
      </c>
      <c r="AU216" s="157" t="s">
        <v>124</v>
      </c>
      <c r="AV216" s="157" t="s">
        <v>79</v>
      </c>
      <c r="AW216" s="157" t="s">
        <v>114</v>
      </c>
      <c r="AX216" s="157" t="s">
        <v>72</v>
      </c>
      <c r="AY216" s="157" t="s">
        <v>146</v>
      </c>
    </row>
    <row r="217" spans="2:51" s="6" customFormat="1" ht="18.75" customHeight="1">
      <c r="B217" s="158"/>
      <c r="C217" s="159"/>
      <c r="D217" s="159"/>
      <c r="E217" s="159"/>
      <c r="F217" s="250" t="s">
        <v>424</v>
      </c>
      <c r="G217" s="251"/>
      <c r="H217" s="251"/>
      <c r="I217" s="251"/>
      <c r="J217" s="159"/>
      <c r="K217" s="160">
        <v>0.342</v>
      </c>
      <c r="L217" s="159"/>
      <c r="M217" s="159"/>
      <c r="N217" s="159"/>
      <c r="O217" s="159"/>
      <c r="P217" s="159"/>
      <c r="Q217" s="159"/>
      <c r="R217" s="161"/>
      <c r="T217" s="162"/>
      <c r="U217" s="159"/>
      <c r="V217" s="159"/>
      <c r="W217" s="159"/>
      <c r="X217" s="159"/>
      <c r="Y217" s="159"/>
      <c r="Z217" s="159"/>
      <c r="AA217" s="163"/>
      <c r="AT217" s="164" t="s">
        <v>154</v>
      </c>
      <c r="AU217" s="164" t="s">
        <v>124</v>
      </c>
      <c r="AV217" s="164" t="s">
        <v>124</v>
      </c>
      <c r="AW217" s="164" t="s">
        <v>114</v>
      </c>
      <c r="AX217" s="164" t="s">
        <v>72</v>
      </c>
      <c r="AY217" s="164" t="s">
        <v>146</v>
      </c>
    </row>
    <row r="218" spans="2:51" s="6" customFormat="1" ht="18.75" customHeight="1">
      <c r="B218" s="152"/>
      <c r="C218" s="153"/>
      <c r="D218" s="153"/>
      <c r="E218" s="153"/>
      <c r="F218" s="248" t="s">
        <v>397</v>
      </c>
      <c r="G218" s="249"/>
      <c r="H218" s="249"/>
      <c r="I218" s="249"/>
      <c r="J218" s="153"/>
      <c r="K218" s="153"/>
      <c r="L218" s="153"/>
      <c r="M218" s="153"/>
      <c r="N218" s="153"/>
      <c r="O218" s="153"/>
      <c r="P218" s="153"/>
      <c r="Q218" s="153"/>
      <c r="R218" s="154"/>
      <c r="T218" s="155"/>
      <c r="U218" s="153"/>
      <c r="V218" s="153"/>
      <c r="W218" s="153"/>
      <c r="X218" s="153"/>
      <c r="Y218" s="153"/>
      <c r="Z218" s="153"/>
      <c r="AA218" s="156"/>
      <c r="AT218" s="157" t="s">
        <v>154</v>
      </c>
      <c r="AU218" s="157" t="s">
        <v>124</v>
      </c>
      <c r="AV218" s="157" t="s">
        <v>79</v>
      </c>
      <c r="AW218" s="157" t="s">
        <v>114</v>
      </c>
      <c r="AX218" s="157" t="s">
        <v>72</v>
      </c>
      <c r="AY218" s="157" t="s">
        <v>146</v>
      </c>
    </row>
    <row r="219" spans="2:51" s="6" customFormat="1" ht="18.75" customHeight="1">
      <c r="B219" s="158"/>
      <c r="C219" s="159"/>
      <c r="D219" s="159"/>
      <c r="E219" s="159"/>
      <c r="F219" s="250" t="s">
        <v>422</v>
      </c>
      <c r="G219" s="251"/>
      <c r="H219" s="251"/>
      <c r="I219" s="251"/>
      <c r="J219" s="159"/>
      <c r="K219" s="160">
        <v>0.228</v>
      </c>
      <c r="L219" s="159"/>
      <c r="M219" s="159"/>
      <c r="N219" s="159"/>
      <c r="O219" s="159"/>
      <c r="P219" s="159"/>
      <c r="Q219" s="159"/>
      <c r="R219" s="161"/>
      <c r="T219" s="162"/>
      <c r="U219" s="159"/>
      <c r="V219" s="159"/>
      <c r="W219" s="159"/>
      <c r="X219" s="159"/>
      <c r="Y219" s="159"/>
      <c r="Z219" s="159"/>
      <c r="AA219" s="163"/>
      <c r="AT219" s="164" t="s">
        <v>154</v>
      </c>
      <c r="AU219" s="164" t="s">
        <v>124</v>
      </c>
      <c r="AV219" s="164" t="s">
        <v>124</v>
      </c>
      <c r="AW219" s="164" t="s">
        <v>114</v>
      </c>
      <c r="AX219" s="164" t="s">
        <v>72</v>
      </c>
      <c r="AY219" s="164" t="s">
        <v>146</v>
      </c>
    </row>
    <row r="220" spans="2:51" s="6" customFormat="1" ht="18.75" customHeight="1">
      <c r="B220" s="152"/>
      <c r="C220" s="153"/>
      <c r="D220" s="153"/>
      <c r="E220" s="153"/>
      <c r="F220" s="248" t="s">
        <v>398</v>
      </c>
      <c r="G220" s="249"/>
      <c r="H220" s="249"/>
      <c r="I220" s="249"/>
      <c r="J220" s="153"/>
      <c r="K220" s="153"/>
      <c r="L220" s="153"/>
      <c r="M220" s="153"/>
      <c r="N220" s="153"/>
      <c r="O220" s="153"/>
      <c r="P220" s="153"/>
      <c r="Q220" s="153"/>
      <c r="R220" s="154"/>
      <c r="T220" s="155"/>
      <c r="U220" s="153"/>
      <c r="V220" s="153"/>
      <c r="W220" s="153"/>
      <c r="X220" s="153"/>
      <c r="Y220" s="153"/>
      <c r="Z220" s="153"/>
      <c r="AA220" s="156"/>
      <c r="AT220" s="157" t="s">
        <v>154</v>
      </c>
      <c r="AU220" s="157" t="s">
        <v>124</v>
      </c>
      <c r="AV220" s="157" t="s">
        <v>79</v>
      </c>
      <c r="AW220" s="157" t="s">
        <v>114</v>
      </c>
      <c r="AX220" s="157" t="s">
        <v>72</v>
      </c>
      <c r="AY220" s="157" t="s">
        <v>146</v>
      </c>
    </row>
    <row r="221" spans="2:51" s="6" customFormat="1" ht="18.75" customHeight="1">
      <c r="B221" s="158"/>
      <c r="C221" s="159"/>
      <c r="D221" s="159"/>
      <c r="E221" s="159"/>
      <c r="F221" s="250" t="s">
        <v>425</v>
      </c>
      <c r="G221" s="251"/>
      <c r="H221" s="251"/>
      <c r="I221" s="251"/>
      <c r="J221" s="159"/>
      <c r="K221" s="160">
        <v>0.532</v>
      </c>
      <c r="L221" s="159"/>
      <c r="M221" s="159"/>
      <c r="N221" s="159"/>
      <c r="O221" s="159"/>
      <c r="P221" s="159"/>
      <c r="Q221" s="159"/>
      <c r="R221" s="161"/>
      <c r="T221" s="162"/>
      <c r="U221" s="159"/>
      <c r="V221" s="159"/>
      <c r="W221" s="159"/>
      <c r="X221" s="159"/>
      <c r="Y221" s="159"/>
      <c r="Z221" s="159"/>
      <c r="AA221" s="163"/>
      <c r="AT221" s="164" t="s">
        <v>154</v>
      </c>
      <c r="AU221" s="164" t="s">
        <v>124</v>
      </c>
      <c r="AV221" s="164" t="s">
        <v>124</v>
      </c>
      <c r="AW221" s="164" t="s">
        <v>114</v>
      </c>
      <c r="AX221" s="164" t="s">
        <v>72</v>
      </c>
      <c r="AY221" s="164" t="s">
        <v>146</v>
      </c>
    </row>
    <row r="222" spans="2:51" s="6" customFormat="1" ht="18.75" customHeight="1">
      <c r="B222" s="152"/>
      <c r="C222" s="153"/>
      <c r="D222" s="153"/>
      <c r="E222" s="153"/>
      <c r="F222" s="248" t="s">
        <v>400</v>
      </c>
      <c r="G222" s="249"/>
      <c r="H222" s="249"/>
      <c r="I222" s="249"/>
      <c r="J222" s="153"/>
      <c r="K222" s="153"/>
      <c r="L222" s="153"/>
      <c r="M222" s="153"/>
      <c r="N222" s="153"/>
      <c r="O222" s="153"/>
      <c r="P222" s="153"/>
      <c r="Q222" s="153"/>
      <c r="R222" s="154"/>
      <c r="T222" s="155"/>
      <c r="U222" s="153"/>
      <c r="V222" s="153"/>
      <c r="W222" s="153"/>
      <c r="X222" s="153"/>
      <c r="Y222" s="153"/>
      <c r="Z222" s="153"/>
      <c r="AA222" s="156"/>
      <c r="AT222" s="157" t="s">
        <v>154</v>
      </c>
      <c r="AU222" s="157" t="s">
        <v>124</v>
      </c>
      <c r="AV222" s="157" t="s">
        <v>79</v>
      </c>
      <c r="AW222" s="157" t="s">
        <v>114</v>
      </c>
      <c r="AX222" s="157" t="s">
        <v>72</v>
      </c>
      <c r="AY222" s="157" t="s">
        <v>146</v>
      </c>
    </row>
    <row r="223" spans="2:51" s="6" customFormat="1" ht="18.75" customHeight="1">
      <c r="B223" s="158"/>
      <c r="C223" s="159"/>
      <c r="D223" s="159"/>
      <c r="E223" s="159"/>
      <c r="F223" s="250" t="s">
        <v>426</v>
      </c>
      <c r="G223" s="251"/>
      <c r="H223" s="251"/>
      <c r="I223" s="251"/>
      <c r="J223" s="159"/>
      <c r="K223" s="160">
        <v>0.426</v>
      </c>
      <c r="L223" s="159"/>
      <c r="M223" s="159"/>
      <c r="N223" s="159"/>
      <c r="O223" s="159"/>
      <c r="P223" s="159"/>
      <c r="Q223" s="159"/>
      <c r="R223" s="161"/>
      <c r="T223" s="162"/>
      <c r="U223" s="159"/>
      <c r="V223" s="159"/>
      <c r="W223" s="159"/>
      <c r="X223" s="159"/>
      <c r="Y223" s="159"/>
      <c r="Z223" s="159"/>
      <c r="AA223" s="163"/>
      <c r="AT223" s="164" t="s">
        <v>154</v>
      </c>
      <c r="AU223" s="164" t="s">
        <v>124</v>
      </c>
      <c r="AV223" s="164" t="s">
        <v>124</v>
      </c>
      <c r="AW223" s="164" t="s">
        <v>114</v>
      </c>
      <c r="AX223" s="164" t="s">
        <v>72</v>
      </c>
      <c r="AY223" s="164" t="s">
        <v>146</v>
      </c>
    </row>
    <row r="224" spans="2:51" s="6" customFormat="1" ht="18.75" customHeight="1">
      <c r="B224" s="152"/>
      <c r="C224" s="153"/>
      <c r="D224" s="153"/>
      <c r="E224" s="153"/>
      <c r="F224" s="248" t="s">
        <v>402</v>
      </c>
      <c r="G224" s="249"/>
      <c r="H224" s="249"/>
      <c r="I224" s="249"/>
      <c r="J224" s="153"/>
      <c r="K224" s="153"/>
      <c r="L224" s="153"/>
      <c r="M224" s="153"/>
      <c r="N224" s="153"/>
      <c r="O224" s="153"/>
      <c r="P224" s="153"/>
      <c r="Q224" s="153"/>
      <c r="R224" s="154"/>
      <c r="T224" s="155"/>
      <c r="U224" s="153"/>
      <c r="V224" s="153"/>
      <c r="W224" s="153"/>
      <c r="X224" s="153"/>
      <c r="Y224" s="153"/>
      <c r="Z224" s="153"/>
      <c r="AA224" s="156"/>
      <c r="AT224" s="157" t="s">
        <v>154</v>
      </c>
      <c r="AU224" s="157" t="s">
        <v>124</v>
      </c>
      <c r="AV224" s="157" t="s">
        <v>79</v>
      </c>
      <c r="AW224" s="157" t="s">
        <v>114</v>
      </c>
      <c r="AX224" s="157" t="s">
        <v>72</v>
      </c>
      <c r="AY224" s="157" t="s">
        <v>146</v>
      </c>
    </row>
    <row r="225" spans="2:51" s="6" customFormat="1" ht="18.75" customHeight="1">
      <c r="B225" s="158"/>
      <c r="C225" s="159"/>
      <c r="D225" s="159"/>
      <c r="E225" s="159"/>
      <c r="F225" s="250" t="s">
        <v>427</v>
      </c>
      <c r="G225" s="251"/>
      <c r="H225" s="251"/>
      <c r="I225" s="251"/>
      <c r="J225" s="159"/>
      <c r="K225" s="160">
        <v>1.634</v>
      </c>
      <c r="L225" s="159"/>
      <c r="M225" s="159"/>
      <c r="N225" s="159"/>
      <c r="O225" s="159"/>
      <c r="P225" s="159"/>
      <c r="Q225" s="159"/>
      <c r="R225" s="161"/>
      <c r="T225" s="162"/>
      <c r="U225" s="159"/>
      <c r="V225" s="159"/>
      <c r="W225" s="159"/>
      <c r="X225" s="159"/>
      <c r="Y225" s="159"/>
      <c r="Z225" s="159"/>
      <c r="AA225" s="163"/>
      <c r="AT225" s="164" t="s">
        <v>154</v>
      </c>
      <c r="AU225" s="164" t="s">
        <v>124</v>
      </c>
      <c r="AV225" s="164" t="s">
        <v>124</v>
      </c>
      <c r="AW225" s="164" t="s">
        <v>114</v>
      </c>
      <c r="AX225" s="164" t="s">
        <v>72</v>
      </c>
      <c r="AY225" s="164" t="s">
        <v>146</v>
      </c>
    </row>
    <row r="226" spans="2:51" s="6" customFormat="1" ht="18.75" customHeight="1">
      <c r="B226" s="152"/>
      <c r="C226" s="153"/>
      <c r="D226" s="153"/>
      <c r="E226" s="153"/>
      <c r="F226" s="248" t="s">
        <v>404</v>
      </c>
      <c r="G226" s="249"/>
      <c r="H226" s="249"/>
      <c r="I226" s="249"/>
      <c r="J226" s="153"/>
      <c r="K226" s="153"/>
      <c r="L226" s="153"/>
      <c r="M226" s="153"/>
      <c r="N226" s="153"/>
      <c r="O226" s="153"/>
      <c r="P226" s="153"/>
      <c r="Q226" s="153"/>
      <c r="R226" s="154"/>
      <c r="T226" s="155"/>
      <c r="U226" s="153"/>
      <c r="V226" s="153"/>
      <c r="W226" s="153"/>
      <c r="X226" s="153"/>
      <c r="Y226" s="153"/>
      <c r="Z226" s="153"/>
      <c r="AA226" s="156"/>
      <c r="AT226" s="157" t="s">
        <v>154</v>
      </c>
      <c r="AU226" s="157" t="s">
        <v>124</v>
      </c>
      <c r="AV226" s="157" t="s">
        <v>79</v>
      </c>
      <c r="AW226" s="157" t="s">
        <v>114</v>
      </c>
      <c r="AX226" s="157" t="s">
        <v>72</v>
      </c>
      <c r="AY226" s="157" t="s">
        <v>146</v>
      </c>
    </row>
    <row r="227" spans="2:51" s="6" customFormat="1" ht="18.75" customHeight="1">
      <c r="B227" s="158"/>
      <c r="C227" s="159"/>
      <c r="D227" s="159"/>
      <c r="E227" s="159"/>
      <c r="F227" s="250" t="s">
        <v>424</v>
      </c>
      <c r="G227" s="251"/>
      <c r="H227" s="251"/>
      <c r="I227" s="251"/>
      <c r="J227" s="159"/>
      <c r="K227" s="160">
        <v>0.342</v>
      </c>
      <c r="L227" s="159"/>
      <c r="M227" s="159"/>
      <c r="N227" s="159"/>
      <c r="O227" s="159"/>
      <c r="P227" s="159"/>
      <c r="Q227" s="159"/>
      <c r="R227" s="161"/>
      <c r="T227" s="162"/>
      <c r="U227" s="159"/>
      <c r="V227" s="159"/>
      <c r="W227" s="159"/>
      <c r="X227" s="159"/>
      <c r="Y227" s="159"/>
      <c r="Z227" s="159"/>
      <c r="AA227" s="163"/>
      <c r="AT227" s="164" t="s">
        <v>154</v>
      </c>
      <c r="AU227" s="164" t="s">
        <v>124</v>
      </c>
      <c r="AV227" s="164" t="s">
        <v>124</v>
      </c>
      <c r="AW227" s="164" t="s">
        <v>114</v>
      </c>
      <c r="AX227" s="164" t="s">
        <v>72</v>
      </c>
      <c r="AY227" s="164" t="s">
        <v>146</v>
      </c>
    </row>
    <row r="228" spans="2:51" s="6" customFormat="1" ht="18.75" customHeight="1">
      <c r="B228" s="152"/>
      <c r="C228" s="153"/>
      <c r="D228" s="153"/>
      <c r="E228" s="153"/>
      <c r="F228" s="248" t="s">
        <v>405</v>
      </c>
      <c r="G228" s="249"/>
      <c r="H228" s="249"/>
      <c r="I228" s="249"/>
      <c r="J228" s="153"/>
      <c r="K228" s="153"/>
      <c r="L228" s="153"/>
      <c r="M228" s="153"/>
      <c r="N228" s="153"/>
      <c r="O228" s="153"/>
      <c r="P228" s="153"/>
      <c r="Q228" s="153"/>
      <c r="R228" s="154"/>
      <c r="T228" s="155"/>
      <c r="U228" s="153"/>
      <c r="V228" s="153"/>
      <c r="W228" s="153"/>
      <c r="X228" s="153"/>
      <c r="Y228" s="153"/>
      <c r="Z228" s="153"/>
      <c r="AA228" s="156"/>
      <c r="AT228" s="157" t="s">
        <v>154</v>
      </c>
      <c r="AU228" s="157" t="s">
        <v>124</v>
      </c>
      <c r="AV228" s="157" t="s">
        <v>79</v>
      </c>
      <c r="AW228" s="157" t="s">
        <v>114</v>
      </c>
      <c r="AX228" s="157" t="s">
        <v>72</v>
      </c>
      <c r="AY228" s="157" t="s">
        <v>146</v>
      </c>
    </row>
    <row r="229" spans="2:51" s="6" customFormat="1" ht="18.75" customHeight="1">
      <c r="B229" s="158"/>
      <c r="C229" s="159"/>
      <c r="D229" s="159"/>
      <c r="E229" s="159"/>
      <c r="F229" s="250" t="s">
        <v>428</v>
      </c>
      <c r="G229" s="251"/>
      <c r="H229" s="251"/>
      <c r="I229" s="251"/>
      <c r="J229" s="159"/>
      <c r="K229" s="160">
        <v>1.71</v>
      </c>
      <c r="L229" s="159"/>
      <c r="M229" s="159"/>
      <c r="N229" s="159"/>
      <c r="O229" s="159"/>
      <c r="P229" s="159"/>
      <c r="Q229" s="159"/>
      <c r="R229" s="161"/>
      <c r="T229" s="162"/>
      <c r="U229" s="159"/>
      <c r="V229" s="159"/>
      <c r="W229" s="159"/>
      <c r="X229" s="159"/>
      <c r="Y229" s="159"/>
      <c r="Z229" s="159"/>
      <c r="AA229" s="163"/>
      <c r="AT229" s="164" t="s">
        <v>154</v>
      </c>
      <c r="AU229" s="164" t="s">
        <v>124</v>
      </c>
      <c r="AV229" s="164" t="s">
        <v>124</v>
      </c>
      <c r="AW229" s="164" t="s">
        <v>114</v>
      </c>
      <c r="AX229" s="164" t="s">
        <v>72</v>
      </c>
      <c r="AY229" s="164" t="s">
        <v>146</v>
      </c>
    </row>
    <row r="230" spans="2:51" s="6" customFormat="1" ht="18.75" customHeight="1">
      <c r="B230" s="152"/>
      <c r="C230" s="153"/>
      <c r="D230" s="153"/>
      <c r="E230" s="153"/>
      <c r="F230" s="248" t="s">
        <v>407</v>
      </c>
      <c r="G230" s="249"/>
      <c r="H230" s="249"/>
      <c r="I230" s="249"/>
      <c r="J230" s="153"/>
      <c r="K230" s="153"/>
      <c r="L230" s="153"/>
      <c r="M230" s="153"/>
      <c r="N230" s="153"/>
      <c r="O230" s="153"/>
      <c r="P230" s="153"/>
      <c r="Q230" s="153"/>
      <c r="R230" s="154"/>
      <c r="T230" s="155"/>
      <c r="U230" s="153"/>
      <c r="V230" s="153"/>
      <c r="W230" s="153"/>
      <c r="X230" s="153"/>
      <c r="Y230" s="153"/>
      <c r="Z230" s="153"/>
      <c r="AA230" s="156"/>
      <c r="AT230" s="157" t="s">
        <v>154</v>
      </c>
      <c r="AU230" s="157" t="s">
        <v>124</v>
      </c>
      <c r="AV230" s="157" t="s">
        <v>79</v>
      </c>
      <c r="AW230" s="157" t="s">
        <v>114</v>
      </c>
      <c r="AX230" s="157" t="s">
        <v>72</v>
      </c>
      <c r="AY230" s="157" t="s">
        <v>146</v>
      </c>
    </row>
    <row r="231" spans="2:51" s="6" customFormat="1" ht="18.75" customHeight="1">
      <c r="B231" s="158"/>
      <c r="C231" s="159"/>
      <c r="D231" s="159"/>
      <c r="E231" s="159"/>
      <c r="F231" s="250" t="s">
        <v>429</v>
      </c>
      <c r="G231" s="251"/>
      <c r="H231" s="251"/>
      <c r="I231" s="251"/>
      <c r="J231" s="159"/>
      <c r="K231" s="160">
        <v>0.999</v>
      </c>
      <c r="L231" s="159"/>
      <c r="M231" s="159"/>
      <c r="N231" s="159"/>
      <c r="O231" s="159"/>
      <c r="P231" s="159"/>
      <c r="Q231" s="159"/>
      <c r="R231" s="161"/>
      <c r="T231" s="162"/>
      <c r="U231" s="159"/>
      <c r="V231" s="159"/>
      <c r="W231" s="159"/>
      <c r="X231" s="159"/>
      <c r="Y231" s="159"/>
      <c r="Z231" s="159"/>
      <c r="AA231" s="163"/>
      <c r="AT231" s="164" t="s">
        <v>154</v>
      </c>
      <c r="AU231" s="164" t="s">
        <v>124</v>
      </c>
      <c r="AV231" s="164" t="s">
        <v>124</v>
      </c>
      <c r="AW231" s="164" t="s">
        <v>114</v>
      </c>
      <c r="AX231" s="164" t="s">
        <v>72</v>
      </c>
      <c r="AY231" s="164" t="s">
        <v>146</v>
      </c>
    </row>
    <row r="232" spans="2:51" s="6" customFormat="1" ht="18.75" customHeight="1">
      <c r="B232" s="152"/>
      <c r="C232" s="153"/>
      <c r="D232" s="153"/>
      <c r="E232" s="153"/>
      <c r="F232" s="248" t="s">
        <v>337</v>
      </c>
      <c r="G232" s="249"/>
      <c r="H232" s="249"/>
      <c r="I232" s="249"/>
      <c r="J232" s="153"/>
      <c r="K232" s="153"/>
      <c r="L232" s="153"/>
      <c r="M232" s="153"/>
      <c r="N232" s="153"/>
      <c r="O232" s="153"/>
      <c r="P232" s="153"/>
      <c r="Q232" s="153"/>
      <c r="R232" s="154"/>
      <c r="T232" s="155"/>
      <c r="U232" s="153"/>
      <c r="V232" s="153"/>
      <c r="W232" s="153"/>
      <c r="X232" s="153"/>
      <c r="Y232" s="153"/>
      <c r="Z232" s="153"/>
      <c r="AA232" s="156"/>
      <c r="AT232" s="157" t="s">
        <v>154</v>
      </c>
      <c r="AU232" s="157" t="s">
        <v>124</v>
      </c>
      <c r="AV232" s="157" t="s">
        <v>79</v>
      </c>
      <c r="AW232" s="157" t="s">
        <v>114</v>
      </c>
      <c r="AX232" s="157" t="s">
        <v>72</v>
      </c>
      <c r="AY232" s="157" t="s">
        <v>146</v>
      </c>
    </row>
    <row r="233" spans="2:51" s="6" customFormat="1" ht="18.75" customHeight="1">
      <c r="B233" s="152"/>
      <c r="C233" s="153"/>
      <c r="D233" s="153"/>
      <c r="E233" s="153"/>
      <c r="F233" s="248" t="s">
        <v>409</v>
      </c>
      <c r="G233" s="249"/>
      <c r="H233" s="249"/>
      <c r="I233" s="249"/>
      <c r="J233" s="153"/>
      <c r="K233" s="153"/>
      <c r="L233" s="153"/>
      <c r="M233" s="153"/>
      <c r="N233" s="153"/>
      <c r="O233" s="153"/>
      <c r="P233" s="153"/>
      <c r="Q233" s="153"/>
      <c r="R233" s="154"/>
      <c r="T233" s="155"/>
      <c r="U233" s="153"/>
      <c r="V233" s="153"/>
      <c r="W233" s="153"/>
      <c r="X233" s="153"/>
      <c r="Y233" s="153"/>
      <c r="Z233" s="153"/>
      <c r="AA233" s="156"/>
      <c r="AT233" s="157" t="s">
        <v>154</v>
      </c>
      <c r="AU233" s="157" t="s">
        <v>124</v>
      </c>
      <c r="AV233" s="157" t="s">
        <v>79</v>
      </c>
      <c r="AW233" s="157" t="s">
        <v>114</v>
      </c>
      <c r="AX233" s="157" t="s">
        <v>72</v>
      </c>
      <c r="AY233" s="157" t="s">
        <v>146</v>
      </c>
    </row>
    <row r="234" spans="2:51" s="6" customFormat="1" ht="18.75" customHeight="1">
      <c r="B234" s="158"/>
      <c r="C234" s="159"/>
      <c r="D234" s="159"/>
      <c r="E234" s="159"/>
      <c r="F234" s="250" t="s">
        <v>430</v>
      </c>
      <c r="G234" s="251"/>
      <c r="H234" s="251"/>
      <c r="I234" s="251"/>
      <c r="J234" s="159"/>
      <c r="K234" s="160">
        <v>0.97</v>
      </c>
      <c r="L234" s="159"/>
      <c r="M234" s="159"/>
      <c r="N234" s="159"/>
      <c r="O234" s="159"/>
      <c r="P234" s="159"/>
      <c r="Q234" s="159"/>
      <c r="R234" s="161"/>
      <c r="T234" s="162"/>
      <c r="U234" s="159"/>
      <c r="V234" s="159"/>
      <c r="W234" s="159"/>
      <c r="X234" s="159"/>
      <c r="Y234" s="159"/>
      <c r="Z234" s="159"/>
      <c r="AA234" s="163"/>
      <c r="AT234" s="164" t="s">
        <v>154</v>
      </c>
      <c r="AU234" s="164" t="s">
        <v>124</v>
      </c>
      <c r="AV234" s="164" t="s">
        <v>124</v>
      </c>
      <c r="AW234" s="164" t="s">
        <v>114</v>
      </c>
      <c r="AX234" s="164" t="s">
        <v>72</v>
      </c>
      <c r="AY234" s="164" t="s">
        <v>146</v>
      </c>
    </row>
    <row r="235" spans="2:51" s="6" customFormat="1" ht="18.75" customHeight="1">
      <c r="B235" s="152"/>
      <c r="C235" s="153"/>
      <c r="D235" s="153"/>
      <c r="E235" s="153"/>
      <c r="F235" s="248" t="s">
        <v>411</v>
      </c>
      <c r="G235" s="249"/>
      <c r="H235" s="249"/>
      <c r="I235" s="249"/>
      <c r="J235" s="153"/>
      <c r="K235" s="153"/>
      <c r="L235" s="153"/>
      <c r="M235" s="153"/>
      <c r="N235" s="153"/>
      <c r="O235" s="153"/>
      <c r="P235" s="153"/>
      <c r="Q235" s="153"/>
      <c r="R235" s="154"/>
      <c r="T235" s="155"/>
      <c r="U235" s="153"/>
      <c r="V235" s="153"/>
      <c r="W235" s="153"/>
      <c r="X235" s="153"/>
      <c r="Y235" s="153"/>
      <c r="Z235" s="153"/>
      <c r="AA235" s="156"/>
      <c r="AT235" s="157" t="s">
        <v>154</v>
      </c>
      <c r="AU235" s="157" t="s">
        <v>124</v>
      </c>
      <c r="AV235" s="157" t="s">
        <v>79</v>
      </c>
      <c r="AW235" s="157" t="s">
        <v>114</v>
      </c>
      <c r="AX235" s="157" t="s">
        <v>72</v>
      </c>
      <c r="AY235" s="157" t="s">
        <v>146</v>
      </c>
    </row>
    <row r="236" spans="2:51" s="6" customFormat="1" ht="18.75" customHeight="1">
      <c r="B236" s="158"/>
      <c r="C236" s="159"/>
      <c r="D236" s="159"/>
      <c r="E236" s="159"/>
      <c r="F236" s="250" t="s">
        <v>431</v>
      </c>
      <c r="G236" s="251"/>
      <c r="H236" s="251"/>
      <c r="I236" s="251"/>
      <c r="J236" s="159"/>
      <c r="K236" s="160">
        <v>0.77</v>
      </c>
      <c r="L236" s="159"/>
      <c r="M236" s="159"/>
      <c r="N236" s="159"/>
      <c r="O236" s="159"/>
      <c r="P236" s="159"/>
      <c r="Q236" s="159"/>
      <c r="R236" s="161"/>
      <c r="T236" s="162"/>
      <c r="U236" s="159"/>
      <c r="V236" s="159"/>
      <c r="W236" s="159"/>
      <c r="X236" s="159"/>
      <c r="Y236" s="159"/>
      <c r="Z236" s="159"/>
      <c r="AA236" s="163"/>
      <c r="AT236" s="164" t="s">
        <v>154</v>
      </c>
      <c r="AU236" s="164" t="s">
        <v>124</v>
      </c>
      <c r="AV236" s="164" t="s">
        <v>124</v>
      </c>
      <c r="AW236" s="164" t="s">
        <v>114</v>
      </c>
      <c r="AX236" s="164" t="s">
        <v>72</v>
      </c>
      <c r="AY236" s="164" t="s">
        <v>146</v>
      </c>
    </row>
    <row r="237" spans="2:51" s="6" customFormat="1" ht="18.75" customHeight="1">
      <c r="B237" s="152"/>
      <c r="C237" s="153"/>
      <c r="D237" s="153"/>
      <c r="E237" s="153"/>
      <c r="F237" s="248" t="s">
        <v>413</v>
      </c>
      <c r="G237" s="249"/>
      <c r="H237" s="249"/>
      <c r="I237" s="249"/>
      <c r="J237" s="153"/>
      <c r="K237" s="153"/>
      <c r="L237" s="153"/>
      <c r="M237" s="153"/>
      <c r="N237" s="153"/>
      <c r="O237" s="153"/>
      <c r="P237" s="153"/>
      <c r="Q237" s="153"/>
      <c r="R237" s="154"/>
      <c r="T237" s="155"/>
      <c r="U237" s="153"/>
      <c r="V237" s="153"/>
      <c r="W237" s="153"/>
      <c r="X237" s="153"/>
      <c r="Y237" s="153"/>
      <c r="Z237" s="153"/>
      <c r="AA237" s="156"/>
      <c r="AT237" s="157" t="s">
        <v>154</v>
      </c>
      <c r="AU237" s="157" t="s">
        <v>124</v>
      </c>
      <c r="AV237" s="157" t="s">
        <v>79</v>
      </c>
      <c r="AW237" s="157" t="s">
        <v>114</v>
      </c>
      <c r="AX237" s="157" t="s">
        <v>72</v>
      </c>
      <c r="AY237" s="157" t="s">
        <v>146</v>
      </c>
    </row>
    <row r="238" spans="2:51" s="6" customFormat="1" ht="18.75" customHeight="1">
      <c r="B238" s="158"/>
      <c r="C238" s="159"/>
      <c r="D238" s="159"/>
      <c r="E238" s="159"/>
      <c r="F238" s="250" t="s">
        <v>432</v>
      </c>
      <c r="G238" s="251"/>
      <c r="H238" s="251"/>
      <c r="I238" s="251"/>
      <c r="J238" s="159"/>
      <c r="K238" s="160">
        <v>0.225</v>
      </c>
      <c r="L238" s="159"/>
      <c r="M238" s="159"/>
      <c r="N238" s="159"/>
      <c r="O238" s="159"/>
      <c r="P238" s="159"/>
      <c r="Q238" s="159"/>
      <c r="R238" s="161"/>
      <c r="T238" s="162"/>
      <c r="U238" s="159"/>
      <c r="V238" s="159"/>
      <c r="W238" s="159"/>
      <c r="X238" s="159"/>
      <c r="Y238" s="159"/>
      <c r="Z238" s="159"/>
      <c r="AA238" s="163"/>
      <c r="AT238" s="164" t="s">
        <v>154</v>
      </c>
      <c r="AU238" s="164" t="s">
        <v>124</v>
      </c>
      <c r="AV238" s="164" t="s">
        <v>124</v>
      </c>
      <c r="AW238" s="164" t="s">
        <v>114</v>
      </c>
      <c r="AX238" s="164" t="s">
        <v>72</v>
      </c>
      <c r="AY238" s="164" t="s">
        <v>146</v>
      </c>
    </row>
    <row r="239" spans="2:51" s="6" customFormat="1" ht="18.75" customHeight="1">
      <c r="B239" s="173"/>
      <c r="C239" s="174"/>
      <c r="D239" s="174"/>
      <c r="E239" s="174"/>
      <c r="F239" s="261" t="s">
        <v>254</v>
      </c>
      <c r="G239" s="262"/>
      <c r="H239" s="262"/>
      <c r="I239" s="262"/>
      <c r="J239" s="174"/>
      <c r="K239" s="175">
        <v>11.37</v>
      </c>
      <c r="L239" s="174"/>
      <c r="M239" s="174"/>
      <c r="N239" s="174"/>
      <c r="O239" s="174"/>
      <c r="P239" s="174"/>
      <c r="Q239" s="174"/>
      <c r="R239" s="176"/>
      <c r="T239" s="177"/>
      <c r="U239" s="174"/>
      <c r="V239" s="174"/>
      <c r="W239" s="174"/>
      <c r="X239" s="174"/>
      <c r="Y239" s="174"/>
      <c r="Z239" s="174"/>
      <c r="AA239" s="178"/>
      <c r="AT239" s="179" t="s">
        <v>154</v>
      </c>
      <c r="AU239" s="179" t="s">
        <v>124</v>
      </c>
      <c r="AV239" s="179" t="s">
        <v>151</v>
      </c>
      <c r="AW239" s="179" t="s">
        <v>114</v>
      </c>
      <c r="AX239" s="179" t="s">
        <v>79</v>
      </c>
      <c r="AY239" s="179" t="s">
        <v>146</v>
      </c>
    </row>
    <row r="240" spans="2:65" s="6" customFormat="1" ht="27" customHeight="1">
      <c r="B240" s="23"/>
      <c r="C240" s="143" t="s">
        <v>229</v>
      </c>
      <c r="D240" s="143" t="s">
        <v>147</v>
      </c>
      <c r="E240" s="144" t="s">
        <v>433</v>
      </c>
      <c r="F240" s="244" t="s">
        <v>434</v>
      </c>
      <c r="G240" s="245"/>
      <c r="H240" s="245"/>
      <c r="I240" s="245"/>
      <c r="J240" s="145" t="s">
        <v>272</v>
      </c>
      <c r="K240" s="146">
        <v>11.37</v>
      </c>
      <c r="L240" s="246">
        <v>0</v>
      </c>
      <c r="M240" s="245"/>
      <c r="N240" s="247">
        <f>ROUND($L$240*$K$240,3)</f>
        <v>0</v>
      </c>
      <c r="O240" s="245"/>
      <c r="P240" s="245"/>
      <c r="Q240" s="245"/>
      <c r="R240" s="25"/>
      <c r="T240" s="148"/>
      <c r="U240" s="31" t="s">
        <v>39</v>
      </c>
      <c r="V240" s="24"/>
      <c r="W240" s="149">
        <f>$V$240*$K$240</f>
        <v>0</v>
      </c>
      <c r="X240" s="149">
        <v>0</v>
      </c>
      <c r="Y240" s="149">
        <f>$X$240*$K$240</f>
        <v>0</v>
      </c>
      <c r="Z240" s="149">
        <v>0</v>
      </c>
      <c r="AA240" s="150">
        <f>$Z$240*$K$240</f>
        <v>0</v>
      </c>
      <c r="AR240" s="6" t="s">
        <v>151</v>
      </c>
      <c r="AT240" s="6" t="s">
        <v>147</v>
      </c>
      <c r="AU240" s="6" t="s">
        <v>124</v>
      </c>
      <c r="AY240" s="6" t="s">
        <v>146</v>
      </c>
      <c r="BE240" s="93">
        <f>IF($U$240="základná",$N$240,0)</f>
        <v>0</v>
      </c>
      <c r="BF240" s="93">
        <f>IF($U$240="znížená",$N$240,0)</f>
        <v>0</v>
      </c>
      <c r="BG240" s="93">
        <f>IF($U$240="zákl. prenesená",$N$240,0)</f>
        <v>0</v>
      </c>
      <c r="BH240" s="93">
        <f>IF($U$240="zníž. prenesená",$N$240,0)</f>
        <v>0</v>
      </c>
      <c r="BI240" s="93">
        <f>IF($U$240="nulová",$N$240,0)</f>
        <v>0</v>
      </c>
      <c r="BJ240" s="6" t="s">
        <v>124</v>
      </c>
      <c r="BK240" s="151">
        <f>ROUND($L$240*$K$240,3)</f>
        <v>0</v>
      </c>
      <c r="BL240" s="6" t="s">
        <v>151</v>
      </c>
      <c r="BM240" s="6" t="s">
        <v>435</v>
      </c>
    </row>
    <row r="241" spans="2:65" s="6" customFormat="1" ht="27" customHeight="1">
      <c r="B241" s="23"/>
      <c r="C241" s="143" t="s">
        <v>282</v>
      </c>
      <c r="D241" s="143" t="s">
        <v>147</v>
      </c>
      <c r="E241" s="144" t="s">
        <v>436</v>
      </c>
      <c r="F241" s="244" t="s">
        <v>437</v>
      </c>
      <c r="G241" s="245"/>
      <c r="H241" s="245"/>
      <c r="I241" s="245"/>
      <c r="J241" s="145" t="s">
        <v>150</v>
      </c>
      <c r="K241" s="146">
        <v>8.082</v>
      </c>
      <c r="L241" s="246">
        <v>0</v>
      </c>
      <c r="M241" s="245"/>
      <c r="N241" s="247">
        <f>ROUND($L$241*$K$241,3)</f>
        <v>0</v>
      </c>
      <c r="O241" s="245"/>
      <c r="P241" s="245"/>
      <c r="Q241" s="245"/>
      <c r="R241" s="25"/>
      <c r="T241" s="148"/>
      <c r="U241" s="31" t="s">
        <v>39</v>
      </c>
      <c r="V241" s="24"/>
      <c r="W241" s="149">
        <f>$V$241*$K$241</f>
        <v>0</v>
      </c>
      <c r="X241" s="149">
        <v>2.212</v>
      </c>
      <c r="Y241" s="149">
        <f>$X$241*$K$241</f>
        <v>17.877384000000003</v>
      </c>
      <c r="Z241" s="149">
        <v>0</v>
      </c>
      <c r="AA241" s="150">
        <f>$Z$241*$K$241</f>
        <v>0</v>
      </c>
      <c r="AR241" s="6" t="s">
        <v>151</v>
      </c>
      <c r="AT241" s="6" t="s">
        <v>147</v>
      </c>
      <c r="AU241" s="6" t="s">
        <v>124</v>
      </c>
      <c r="AY241" s="6" t="s">
        <v>146</v>
      </c>
      <c r="BE241" s="93">
        <f>IF($U$241="základná",$N$241,0)</f>
        <v>0</v>
      </c>
      <c r="BF241" s="93">
        <f>IF($U$241="znížená",$N$241,0)</f>
        <v>0</v>
      </c>
      <c r="BG241" s="93">
        <f>IF($U$241="zákl. prenesená",$N$241,0)</f>
        <v>0</v>
      </c>
      <c r="BH241" s="93">
        <f>IF($U$241="zníž. prenesená",$N$241,0)</f>
        <v>0</v>
      </c>
      <c r="BI241" s="93">
        <f>IF($U$241="nulová",$N$241,0)</f>
        <v>0</v>
      </c>
      <c r="BJ241" s="6" t="s">
        <v>124</v>
      </c>
      <c r="BK241" s="151">
        <f>ROUND($L$241*$K$241,3)</f>
        <v>0</v>
      </c>
      <c r="BL241" s="6" t="s">
        <v>151</v>
      </c>
      <c r="BM241" s="6" t="s">
        <v>438</v>
      </c>
    </row>
    <row r="242" spans="2:51" s="6" customFormat="1" ht="18.75" customHeight="1">
      <c r="B242" s="152"/>
      <c r="C242" s="153"/>
      <c r="D242" s="153"/>
      <c r="E242" s="153"/>
      <c r="F242" s="248" t="s">
        <v>439</v>
      </c>
      <c r="G242" s="249"/>
      <c r="H242" s="249"/>
      <c r="I242" s="249"/>
      <c r="J242" s="153"/>
      <c r="K242" s="153"/>
      <c r="L242" s="153"/>
      <c r="M242" s="153"/>
      <c r="N242" s="153"/>
      <c r="O242" s="153"/>
      <c r="P242" s="153"/>
      <c r="Q242" s="153"/>
      <c r="R242" s="154"/>
      <c r="T242" s="155"/>
      <c r="U242" s="153"/>
      <c r="V242" s="153"/>
      <c r="W242" s="153"/>
      <c r="X242" s="153"/>
      <c r="Y242" s="153"/>
      <c r="Z242" s="153"/>
      <c r="AA242" s="156"/>
      <c r="AT242" s="157" t="s">
        <v>154</v>
      </c>
      <c r="AU242" s="157" t="s">
        <v>124</v>
      </c>
      <c r="AV242" s="157" t="s">
        <v>79</v>
      </c>
      <c r="AW242" s="157" t="s">
        <v>114</v>
      </c>
      <c r="AX242" s="157" t="s">
        <v>72</v>
      </c>
      <c r="AY242" s="157" t="s">
        <v>146</v>
      </c>
    </row>
    <row r="243" spans="2:51" s="6" customFormat="1" ht="18.75" customHeight="1">
      <c r="B243" s="152"/>
      <c r="C243" s="153"/>
      <c r="D243" s="153"/>
      <c r="E243" s="153"/>
      <c r="F243" s="248" t="s">
        <v>389</v>
      </c>
      <c r="G243" s="249"/>
      <c r="H243" s="249"/>
      <c r="I243" s="249"/>
      <c r="J243" s="153"/>
      <c r="K243" s="153"/>
      <c r="L243" s="153"/>
      <c r="M243" s="153"/>
      <c r="N243" s="153"/>
      <c r="O243" s="153"/>
      <c r="P243" s="153"/>
      <c r="Q243" s="153"/>
      <c r="R243" s="154"/>
      <c r="T243" s="155"/>
      <c r="U243" s="153"/>
      <c r="V243" s="153"/>
      <c r="W243" s="153"/>
      <c r="X243" s="153"/>
      <c r="Y243" s="153"/>
      <c r="Z243" s="153"/>
      <c r="AA243" s="156"/>
      <c r="AT243" s="157" t="s">
        <v>154</v>
      </c>
      <c r="AU243" s="157" t="s">
        <v>124</v>
      </c>
      <c r="AV243" s="157" t="s">
        <v>79</v>
      </c>
      <c r="AW243" s="157" t="s">
        <v>114</v>
      </c>
      <c r="AX243" s="157" t="s">
        <v>72</v>
      </c>
      <c r="AY243" s="157" t="s">
        <v>146</v>
      </c>
    </row>
    <row r="244" spans="2:51" s="6" customFormat="1" ht="18.75" customHeight="1">
      <c r="B244" s="158"/>
      <c r="C244" s="159"/>
      <c r="D244" s="159"/>
      <c r="E244" s="159"/>
      <c r="F244" s="250" t="s">
        <v>440</v>
      </c>
      <c r="G244" s="251"/>
      <c r="H244" s="251"/>
      <c r="I244" s="251"/>
      <c r="J244" s="159"/>
      <c r="K244" s="160">
        <v>0.756</v>
      </c>
      <c r="L244" s="159"/>
      <c r="M244" s="159"/>
      <c r="N244" s="159"/>
      <c r="O244" s="159"/>
      <c r="P244" s="159"/>
      <c r="Q244" s="159"/>
      <c r="R244" s="161"/>
      <c r="T244" s="162"/>
      <c r="U244" s="159"/>
      <c r="V244" s="159"/>
      <c r="W244" s="159"/>
      <c r="X244" s="159"/>
      <c r="Y244" s="159"/>
      <c r="Z244" s="159"/>
      <c r="AA244" s="163"/>
      <c r="AT244" s="164" t="s">
        <v>154</v>
      </c>
      <c r="AU244" s="164" t="s">
        <v>124</v>
      </c>
      <c r="AV244" s="164" t="s">
        <v>124</v>
      </c>
      <c r="AW244" s="164" t="s">
        <v>114</v>
      </c>
      <c r="AX244" s="164" t="s">
        <v>72</v>
      </c>
      <c r="AY244" s="164" t="s">
        <v>146</v>
      </c>
    </row>
    <row r="245" spans="2:51" s="6" customFormat="1" ht="18.75" customHeight="1">
      <c r="B245" s="152"/>
      <c r="C245" s="153"/>
      <c r="D245" s="153"/>
      <c r="E245" s="153"/>
      <c r="F245" s="248" t="s">
        <v>391</v>
      </c>
      <c r="G245" s="249"/>
      <c r="H245" s="249"/>
      <c r="I245" s="249"/>
      <c r="J245" s="153"/>
      <c r="K245" s="153"/>
      <c r="L245" s="153"/>
      <c r="M245" s="153"/>
      <c r="N245" s="153"/>
      <c r="O245" s="153"/>
      <c r="P245" s="153"/>
      <c r="Q245" s="153"/>
      <c r="R245" s="154"/>
      <c r="T245" s="155"/>
      <c r="U245" s="153"/>
      <c r="V245" s="153"/>
      <c r="W245" s="153"/>
      <c r="X245" s="153"/>
      <c r="Y245" s="153"/>
      <c r="Z245" s="153"/>
      <c r="AA245" s="156"/>
      <c r="AT245" s="157" t="s">
        <v>154</v>
      </c>
      <c r="AU245" s="157" t="s">
        <v>124</v>
      </c>
      <c r="AV245" s="157" t="s">
        <v>79</v>
      </c>
      <c r="AW245" s="157" t="s">
        <v>114</v>
      </c>
      <c r="AX245" s="157" t="s">
        <v>72</v>
      </c>
      <c r="AY245" s="157" t="s">
        <v>146</v>
      </c>
    </row>
    <row r="246" spans="2:51" s="6" customFormat="1" ht="18.75" customHeight="1">
      <c r="B246" s="158"/>
      <c r="C246" s="159"/>
      <c r="D246" s="159"/>
      <c r="E246" s="159"/>
      <c r="F246" s="250" t="s">
        <v>441</v>
      </c>
      <c r="G246" s="251"/>
      <c r="H246" s="251"/>
      <c r="I246" s="251"/>
      <c r="J246" s="159"/>
      <c r="K246" s="160">
        <v>0.076</v>
      </c>
      <c r="L246" s="159"/>
      <c r="M246" s="159"/>
      <c r="N246" s="159"/>
      <c r="O246" s="159"/>
      <c r="P246" s="159"/>
      <c r="Q246" s="159"/>
      <c r="R246" s="161"/>
      <c r="T246" s="162"/>
      <c r="U246" s="159"/>
      <c r="V246" s="159"/>
      <c r="W246" s="159"/>
      <c r="X246" s="159"/>
      <c r="Y246" s="159"/>
      <c r="Z246" s="159"/>
      <c r="AA246" s="163"/>
      <c r="AT246" s="164" t="s">
        <v>154</v>
      </c>
      <c r="AU246" s="164" t="s">
        <v>124</v>
      </c>
      <c r="AV246" s="164" t="s">
        <v>124</v>
      </c>
      <c r="AW246" s="164" t="s">
        <v>114</v>
      </c>
      <c r="AX246" s="164" t="s">
        <v>72</v>
      </c>
      <c r="AY246" s="164" t="s">
        <v>146</v>
      </c>
    </row>
    <row r="247" spans="2:51" s="6" customFormat="1" ht="18.75" customHeight="1">
      <c r="B247" s="152"/>
      <c r="C247" s="153"/>
      <c r="D247" s="153"/>
      <c r="E247" s="153"/>
      <c r="F247" s="248" t="s">
        <v>393</v>
      </c>
      <c r="G247" s="249"/>
      <c r="H247" s="249"/>
      <c r="I247" s="249"/>
      <c r="J247" s="153"/>
      <c r="K247" s="153"/>
      <c r="L247" s="153"/>
      <c r="M247" s="153"/>
      <c r="N247" s="153"/>
      <c r="O247" s="153"/>
      <c r="P247" s="153"/>
      <c r="Q247" s="153"/>
      <c r="R247" s="154"/>
      <c r="T247" s="155"/>
      <c r="U247" s="153"/>
      <c r="V247" s="153"/>
      <c r="W247" s="153"/>
      <c r="X247" s="153"/>
      <c r="Y247" s="153"/>
      <c r="Z247" s="153"/>
      <c r="AA247" s="156"/>
      <c r="AT247" s="157" t="s">
        <v>154</v>
      </c>
      <c r="AU247" s="157" t="s">
        <v>124</v>
      </c>
      <c r="AV247" s="157" t="s">
        <v>79</v>
      </c>
      <c r="AW247" s="157" t="s">
        <v>114</v>
      </c>
      <c r="AX247" s="157" t="s">
        <v>72</v>
      </c>
      <c r="AY247" s="157" t="s">
        <v>146</v>
      </c>
    </row>
    <row r="248" spans="2:51" s="6" customFormat="1" ht="18.75" customHeight="1">
      <c r="B248" s="158"/>
      <c r="C248" s="159"/>
      <c r="D248" s="159"/>
      <c r="E248" s="159"/>
      <c r="F248" s="250" t="s">
        <v>442</v>
      </c>
      <c r="G248" s="251"/>
      <c r="H248" s="251"/>
      <c r="I248" s="251"/>
      <c r="J248" s="159"/>
      <c r="K248" s="160">
        <v>0.227</v>
      </c>
      <c r="L248" s="159"/>
      <c r="M248" s="159"/>
      <c r="N248" s="159"/>
      <c r="O248" s="159"/>
      <c r="P248" s="159"/>
      <c r="Q248" s="159"/>
      <c r="R248" s="161"/>
      <c r="T248" s="162"/>
      <c r="U248" s="159"/>
      <c r="V248" s="159"/>
      <c r="W248" s="159"/>
      <c r="X248" s="159"/>
      <c r="Y248" s="159"/>
      <c r="Z248" s="159"/>
      <c r="AA248" s="163"/>
      <c r="AT248" s="164" t="s">
        <v>154</v>
      </c>
      <c r="AU248" s="164" t="s">
        <v>124</v>
      </c>
      <c r="AV248" s="164" t="s">
        <v>124</v>
      </c>
      <c r="AW248" s="164" t="s">
        <v>114</v>
      </c>
      <c r="AX248" s="164" t="s">
        <v>72</v>
      </c>
      <c r="AY248" s="164" t="s">
        <v>146</v>
      </c>
    </row>
    <row r="249" spans="2:51" s="6" customFormat="1" ht="18.75" customHeight="1">
      <c r="B249" s="152"/>
      <c r="C249" s="153"/>
      <c r="D249" s="153"/>
      <c r="E249" s="153"/>
      <c r="F249" s="248" t="s">
        <v>395</v>
      </c>
      <c r="G249" s="249"/>
      <c r="H249" s="249"/>
      <c r="I249" s="249"/>
      <c r="J249" s="153"/>
      <c r="K249" s="153"/>
      <c r="L249" s="153"/>
      <c r="M249" s="153"/>
      <c r="N249" s="153"/>
      <c r="O249" s="153"/>
      <c r="P249" s="153"/>
      <c r="Q249" s="153"/>
      <c r="R249" s="154"/>
      <c r="T249" s="155"/>
      <c r="U249" s="153"/>
      <c r="V249" s="153"/>
      <c r="W249" s="153"/>
      <c r="X249" s="153"/>
      <c r="Y249" s="153"/>
      <c r="Z249" s="153"/>
      <c r="AA249" s="156"/>
      <c r="AT249" s="157" t="s">
        <v>154</v>
      </c>
      <c r="AU249" s="157" t="s">
        <v>124</v>
      </c>
      <c r="AV249" s="157" t="s">
        <v>79</v>
      </c>
      <c r="AW249" s="157" t="s">
        <v>114</v>
      </c>
      <c r="AX249" s="157" t="s">
        <v>72</v>
      </c>
      <c r="AY249" s="157" t="s">
        <v>146</v>
      </c>
    </row>
    <row r="250" spans="2:51" s="6" customFormat="1" ht="18.75" customHeight="1">
      <c r="B250" s="158"/>
      <c r="C250" s="159"/>
      <c r="D250" s="159"/>
      <c r="E250" s="159"/>
      <c r="F250" s="250" t="s">
        <v>443</v>
      </c>
      <c r="G250" s="251"/>
      <c r="H250" s="251"/>
      <c r="I250" s="251"/>
      <c r="J250" s="159"/>
      <c r="K250" s="160">
        <v>0.091</v>
      </c>
      <c r="L250" s="159"/>
      <c r="M250" s="159"/>
      <c r="N250" s="159"/>
      <c r="O250" s="159"/>
      <c r="P250" s="159"/>
      <c r="Q250" s="159"/>
      <c r="R250" s="161"/>
      <c r="T250" s="162"/>
      <c r="U250" s="159"/>
      <c r="V250" s="159"/>
      <c r="W250" s="159"/>
      <c r="X250" s="159"/>
      <c r="Y250" s="159"/>
      <c r="Z250" s="159"/>
      <c r="AA250" s="163"/>
      <c r="AT250" s="164" t="s">
        <v>154</v>
      </c>
      <c r="AU250" s="164" t="s">
        <v>124</v>
      </c>
      <c r="AV250" s="164" t="s">
        <v>124</v>
      </c>
      <c r="AW250" s="164" t="s">
        <v>114</v>
      </c>
      <c r="AX250" s="164" t="s">
        <v>72</v>
      </c>
      <c r="AY250" s="164" t="s">
        <v>146</v>
      </c>
    </row>
    <row r="251" spans="2:51" s="6" customFormat="1" ht="18.75" customHeight="1">
      <c r="B251" s="152"/>
      <c r="C251" s="153"/>
      <c r="D251" s="153"/>
      <c r="E251" s="153"/>
      <c r="F251" s="248" t="s">
        <v>397</v>
      </c>
      <c r="G251" s="249"/>
      <c r="H251" s="249"/>
      <c r="I251" s="249"/>
      <c r="J251" s="153"/>
      <c r="K251" s="153"/>
      <c r="L251" s="153"/>
      <c r="M251" s="153"/>
      <c r="N251" s="153"/>
      <c r="O251" s="153"/>
      <c r="P251" s="153"/>
      <c r="Q251" s="153"/>
      <c r="R251" s="154"/>
      <c r="T251" s="155"/>
      <c r="U251" s="153"/>
      <c r="V251" s="153"/>
      <c r="W251" s="153"/>
      <c r="X251" s="153"/>
      <c r="Y251" s="153"/>
      <c r="Z251" s="153"/>
      <c r="AA251" s="156"/>
      <c r="AT251" s="157" t="s">
        <v>154</v>
      </c>
      <c r="AU251" s="157" t="s">
        <v>124</v>
      </c>
      <c r="AV251" s="157" t="s">
        <v>79</v>
      </c>
      <c r="AW251" s="157" t="s">
        <v>114</v>
      </c>
      <c r="AX251" s="157" t="s">
        <v>72</v>
      </c>
      <c r="AY251" s="157" t="s">
        <v>146</v>
      </c>
    </row>
    <row r="252" spans="2:51" s="6" customFormat="1" ht="18.75" customHeight="1">
      <c r="B252" s="158"/>
      <c r="C252" s="159"/>
      <c r="D252" s="159"/>
      <c r="E252" s="159"/>
      <c r="F252" s="250" t="s">
        <v>441</v>
      </c>
      <c r="G252" s="251"/>
      <c r="H252" s="251"/>
      <c r="I252" s="251"/>
      <c r="J252" s="159"/>
      <c r="K252" s="160">
        <v>0.076</v>
      </c>
      <c r="L252" s="159"/>
      <c r="M252" s="159"/>
      <c r="N252" s="159"/>
      <c r="O252" s="159"/>
      <c r="P252" s="159"/>
      <c r="Q252" s="159"/>
      <c r="R252" s="161"/>
      <c r="T252" s="162"/>
      <c r="U252" s="159"/>
      <c r="V252" s="159"/>
      <c r="W252" s="159"/>
      <c r="X252" s="159"/>
      <c r="Y252" s="159"/>
      <c r="Z252" s="159"/>
      <c r="AA252" s="163"/>
      <c r="AT252" s="164" t="s">
        <v>154</v>
      </c>
      <c r="AU252" s="164" t="s">
        <v>124</v>
      </c>
      <c r="AV252" s="164" t="s">
        <v>124</v>
      </c>
      <c r="AW252" s="164" t="s">
        <v>114</v>
      </c>
      <c r="AX252" s="164" t="s">
        <v>72</v>
      </c>
      <c r="AY252" s="164" t="s">
        <v>146</v>
      </c>
    </row>
    <row r="253" spans="2:51" s="6" customFormat="1" ht="18.75" customHeight="1">
      <c r="B253" s="152"/>
      <c r="C253" s="153"/>
      <c r="D253" s="153"/>
      <c r="E253" s="153"/>
      <c r="F253" s="248" t="s">
        <v>398</v>
      </c>
      <c r="G253" s="249"/>
      <c r="H253" s="249"/>
      <c r="I253" s="249"/>
      <c r="J253" s="153"/>
      <c r="K253" s="153"/>
      <c r="L253" s="153"/>
      <c r="M253" s="153"/>
      <c r="N253" s="153"/>
      <c r="O253" s="153"/>
      <c r="P253" s="153"/>
      <c r="Q253" s="153"/>
      <c r="R253" s="154"/>
      <c r="T253" s="155"/>
      <c r="U253" s="153"/>
      <c r="V253" s="153"/>
      <c r="W253" s="153"/>
      <c r="X253" s="153"/>
      <c r="Y253" s="153"/>
      <c r="Z253" s="153"/>
      <c r="AA253" s="156"/>
      <c r="AT253" s="157" t="s">
        <v>154</v>
      </c>
      <c r="AU253" s="157" t="s">
        <v>124</v>
      </c>
      <c r="AV253" s="157" t="s">
        <v>79</v>
      </c>
      <c r="AW253" s="157" t="s">
        <v>114</v>
      </c>
      <c r="AX253" s="157" t="s">
        <v>72</v>
      </c>
      <c r="AY253" s="157" t="s">
        <v>146</v>
      </c>
    </row>
    <row r="254" spans="2:51" s="6" customFormat="1" ht="18.75" customHeight="1">
      <c r="B254" s="158"/>
      <c r="C254" s="159"/>
      <c r="D254" s="159"/>
      <c r="E254" s="159"/>
      <c r="F254" s="250" t="s">
        <v>444</v>
      </c>
      <c r="G254" s="251"/>
      <c r="H254" s="251"/>
      <c r="I254" s="251"/>
      <c r="J254" s="159"/>
      <c r="K254" s="160">
        <v>0.141</v>
      </c>
      <c r="L254" s="159"/>
      <c r="M254" s="159"/>
      <c r="N254" s="159"/>
      <c r="O254" s="159"/>
      <c r="P254" s="159"/>
      <c r="Q254" s="159"/>
      <c r="R254" s="161"/>
      <c r="T254" s="162"/>
      <c r="U254" s="159"/>
      <c r="V254" s="159"/>
      <c r="W254" s="159"/>
      <c r="X254" s="159"/>
      <c r="Y254" s="159"/>
      <c r="Z254" s="159"/>
      <c r="AA254" s="163"/>
      <c r="AT254" s="164" t="s">
        <v>154</v>
      </c>
      <c r="AU254" s="164" t="s">
        <v>124</v>
      </c>
      <c r="AV254" s="164" t="s">
        <v>124</v>
      </c>
      <c r="AW254" s="164" t="s">
        <v>114</v>
      </c>
      <c r="AX254" s="164" t="s">
        <v>72</v>
      </c>
      <c r="AY254" s="164" t="s">
        <v>146</v>
      </c>
    </row>
    <row r="255" spans="2:51" s="6" customFormat="1" ht="18.75" customHeight="1">
      <c r="B255" s="152"/>
      <c r="C255" s="153"/>
      <c r="D255" s="153"/>
      <c r="E255" s="153"/>
      <c r="F255" s="248" t="s">
        <v>400</v>
      </c>
      <c r="G255" s="249"/>
      <c r="H255" s="249"/>
      <c r="I255" s="249"/>
      <c r="J255" s="153"/>
      <c r="K255" s="153"/>
      <c r="L255" s="153"/>
      <c r="M255" s="153"/>
      <c r="N255" s="153"/>
      <c r="O255" s="153"/>
      <c r="P255" s="153"/>
      <c r="Q255" s="153"/>
      <c r="R255" s="154"/>
      <c r="T255" s="155"/>
      <c r="U255" s="153"/>
      <c r="V255" s="153"/>
      <c r="W255" s="153"/>
      <c r="X255" s="153"/>
      <c r="Y255" s="153"/>
      <c r="Z255" s="153"/>
      <c r="AA255" s="156"/>
      <c r="AT255" s="157" t="s">
        <v>154</v>
      </c>
      <c r="AU255" s="157" t="s">
        <v>124</v>
      </c>
      <c r="AV255" s="157" t="s">
        <v>79</v>
      </c>
      <c r="AW255" s="157" t="s">
        <v>114</v>
      </c>
      <c r="AX255" s="157" t="s">
        <v>72</v>
      </c>
      <c r="AY255" s="157" t="s">
        <v>146</v>
      </c>
    </row>
    <row r="256" spans="2:51" s="6" customFormat="1" ht="18.75" customHeight="1">
      <c r="B256" s="158"/>
      <c r="C256" s="159"/>
      <c r="D256" s="159"/>
      <c r="E256" s="159"/>
      <c r="F256" s="250" t="s">
        <v>445</v>
      </c>
      <c r="G256" s="251"/>
      <c r="H256" s="251"/>
      <c r="I256" s="251"/>
      <c r="J256" s="159"/>
      <c r="K256" s="160">
        <v>0.141</v>
      </c>
      <c r="L256" s="159"/>
      <c r="M256" s="159"/>
      <c r="N256" s="159"/>
      <c r="O256" s="159"/>
      <c r="P256" s="159"/>
      <c r="Q256" s="159"/>
      <c r="R256" s="161"/>
      <c r="T256" s="162"/>
      <c r="U256" s="159"/>
      <c r="V256" s="159"/>
      <c r="W256" s="159"/>
      <c r="X256" s="159"/>
      <c r="Y256" s="159"/>
      <c r="Z256" s="159"/>
      <c r="AA256" s="163"/>
      <c r="AT256" s="164" t="s">
        <v>154</v>
      </c>
      <c r="AU256" s="164" t="s">
        <v>124</v>
      </c>
      <c r="AV256" s="164" t="s">
        <v>124</v>
      </c>
      <c r="AW256" s="164" t="s">
        <v>114</v>
      </c>
      <c r="AX256" s="164" t="s">
        <v>72</v>
      </c>
      <c r="AY256" s="164" t="s">
        <v>146</v>
      </c>
    </row>
    <row r="257" spans="2:51" s="6" customFormat="1" ht="18.75" customHeight="1">
      <c r="B257" s="152"/>
      <c r="C257" s="153"/>
      <c r="D257" s="153"/>
      <c r="E257" s="153"/>
      <c r="F257" s="248" t="s">
        <v>402</v>
      </c>
      <c r="G257" s="249"/>
      <c r="H257" s="249"/>
      <c r="I257" s="249"/>
      <c r="J257" s="153"/>
      <c r="K257" s="153"/>
      <c r="L257" s="153"/>
      <c r="M257" s="153"/>
      <c r="N257" s="153"/>
      <c r="O257" s="153"/>
      <c r="P257" s="153"/>
      <c r="Q257" s="153"/>
      <c r="R257" s="154"/>
      <c r="T257" s="155"/>
      <c r="U257" s="153"/>
      <c r="V257" s="153"/>
      <c r="W257" s="153"/>
      <c r="X257" s="153"/>
      <c r="Y257" s="153"/>
      <c r="Z257" s="153"/>
      <c r="AA257" s="156"/>
      <c r="AT257" s="157" t="s">
        <v>154</v>
      </c>
      <c r="AU257" s="157" t="s">
        <v>124</v>
      </c>
      <c r="AV257" s="157" t="s">
        <v>79</v>
      </c>
      <c r="AW257" s="157" t="s">
        <v>114</v>
      </c>
      <c r="AX257" s="157" t="s">
        <v>72</v>
      </c>
      <c r="AY257" s="157" t="s">
        <v>146</v>
      </c>
    </row>
    <row r="258" spans="2:51" s="6" customFormat="1" ht="18.75" customHeight="1">
      <c r="B258" s="158"/>
      <c r="C258" s="159"/>
      <c r="D258" s="159"/>
      <c r="E258" s="159"/>
      <c r="F258" s="250" t="s">
        <v>446</v>
      </c>
      <c r="G258" s="251"/>
      <c r="H258" s="251"/>
      <c r="I258" s="251"/>
      <c r="J258" s="159"/>
      <c r="K258" s="160">
        <v>0.434</v>
      </c>
      <c r="L258" s="159"/>
      <c r="M258" s="159"/>
      <c r="N258" s="159"/>
      <c r="O258" s="159"/>
      <c r="P258" s="159"/>
      <c r="Q258" s="159"/>
      <c r="R258" s="161"/>
      <c r="T258" s="162"/>
      <c r="U258" s="159"/>
      <c r="V258" s="159"/>
      <c r="W258" s="159"/>
      <c r="X258" s="159"/>
      <c r="Y258" s="159"/>
      <c r="Z258" s="159"/>
      <c r="AA258" s="163"/>
      <c r="AT258" s="164" t="s">
        <v>154</v>
      </c>
      <c r="AU258" s="164" t="s">
        <v>124</v>
      </c>
      <c r="AV258" s="164" t="s">
        <v>124</v>
      </c>
      <c r="AW258" s="164" t="s">
        <v>114</v>
      </c>
      <c r="AX258" s="164" t="s">
        <v>72</v>
      </c>
      <c r="AY258" s="164" t="s">
        <v>146</v>
      </c>
    </row>
    <row r="259" spans="2:51" s="6" customFormat="1" ht="18.75" customHeight="1">
      <c r="B259" s="152"/>
      <c r="C259" s="153"/>
      <c r="D259" s="153"/>
      <c r="E259" s="153"/>
      <c r="F259" s="248" t="s">
        <v>404</v>
      </c>
      <c r="G259" s="249"/>
      <c r="H259" s="249"/>
      <c r="I259" s="249"/>
      <c r="J259" s="153"/>
      <c r="K259" s="153"/>
      <c r="L259" s="153"/>
      <c r="M259" s="153"/>
      <c r="N259" s="153"/>
      <c r="O259" s="153"/>
      <c r="P259" s="153"/>
      <c r="Q259" s="153"/>
      <c r="R259" s="154"/>
      <c r="T259" s="155"/>
      <c r="U259" s="153"/>
      <c r="V259" s="153"/>
      <c r="W259" s="153"/>
      <c r="X259" s="153"/>
      <c r="Y259" s="153"/>
      <c r="Z259" s="153"/>
      <c r="AA259" s="156"/>
      <c r="AT259" s="157" t="s">
        <v>154</v>
      </c>
      <c r="AU259" s="157" t="s">
        <v>124</v>
      </c>
      <c r="AV259" s="157" t="s">
        <v>79</v>
      </c>
      <c r="AW259" s="157" t="s">
        <v>114</v>
      </c>
      <c r="AX259" s="157" t="s">
        <v>72</v>
      </c>
      <c r="AY259" s="157" t="s">
        <v>146</v>
      </c>
    </row>
    <row r="260" spans="2:51" s="6" customFormat="1" ht="18.75" customHeight="1">
      <c r="B260" s="158"/>
      <c r="C260" s="159"/>
      <c r="D260" s="159"/>
      <c r="E260" s="159"/>
      <c r="F260" s="250" t="s">
        <v>447</v>
      </c>
      <c r="G260" s="251"/>
      <c r="H260" s="251"/>
      <c r="I260" s="251"/>
      <c r="J260" s="159"/>
      <c r="K260" s="160">
        <v>0.113</v>
      </c>
      <c r="L260" s="159"/>
      <c r="M260" s="159"/>
      <c r="N260" s="159"/>
      <c r="O260" s="159"/>
      <c r="P260" s="159"/>
      <c r="Q260" s="159"/>
      <c r="R260" s="161"/>
      <c r="T260" s="162"/>
      <c r="U260" s="159"/>
      <c r="V260" s="159"/>
      <c r="W260" s="159"/>
      <c r="X260" s="159"/>
      <c r="Y260" s="159"/>
      <c r="Z260" s="159"/>
      <c r="AA260" s="163"/>
      <c r="AT260" s="164" t="s">
        <v>154</v>
      </c>
      <c r="AU260" s="164" t="s">
        <v>124</v>
      </c>
      <c r="AV260" s="164" t="s">
        <v>124</v>
      </c>
      <c r="AW260" s="164" t="s">
        <v>114</v>
      </c>
      <c r="AX260" s="164" t="s">
        <v>72</v>
      </c>
      <c r="AY260" s="164" t="s">
        <v>146</v>
      </c>
    </row>
    <row r="261" spans="2:51" s="6" customFormat="1" ht="18.75" customHeight="1">
      <c r="B261" s="152"/>
      <c r="C261" s="153"/>
      <c r="D261" s="153"/>
      <c r="E261" s="153"/>
      <c r="F261" s="248" t="s">
        <v>405</v>
      </c>
      <c r="G261" s="249"/>
      <c r="H261" s="249"/>
      <c r="I261" s="249"/>
      <c r="J261" s="153"/>
      <c r="K261" s="153"/>
      <c r="L261" s="153"/>
      <c r="M261" s="153"/>
      <c r="N261" s="153"/>
      <c r="O261" s="153"/>
      <c r="P261" s="153"/>
      <c r="Q261" s="153"/>
      <c r="R261" s="154"/>
      <c r="T261" s="155"/>
      <c r="U261" s="153"/>
      <c r="V261" s="153"/>
      <c r="W261" s="153"/>
      <c r="X261" s="153"/>
      <c r="Y261" s="153"/>
      <c r="Z261" s="153"/>
      <c r="AA261" s="156"/>
      <c r="AT261" s="157" t="s">
        <v>154</v>
      </c>
      <c r="AU261" s="157" t="s">
        <v>124</v>
      </c>
      <c r="AV261" s="157" t="s">
        <v>79</v>
      </c>
      <c r="AW261" s="157" t="s">
        <v>114</v>
      </c>
      <c r="AX261" s="157" t="s">
        <v>72</v>
      </c>
      <c r="AY261" s="157" t="s">
        <v>146</v>
      </c>
    </row>
    <row r="262" spans="2:51" s="6" customFormat="1" ht="18.75" customHeight="1">
      <c r="B262" s="158"/>
      <c r="C262" s="159"/>
      <c r="D262" s="159"/>
      <c r="E262" s="159"/>
      <c r="F262" s="250" t="s">
        <v>448</v>
      </c>
      <c r="G262" s="251"/>
      <c r="H262" s="251"/>
      <c r="I262" s="251"/>
      <c r="J262" s="159"/>
      <c r="K262" s="160">
        <v>0.567</v>
      </c>
      <c r="L262" s="159"/>
      <c r="M262" s="159"/>
      <c r="N262" s="159"/>
      <c r="O262" s="159"/>
      <c r="P262" s="159"/>
      <c r="Q262" s="159"/>
      <c r="R262" s="161"/>
      <c r="T262" s="162"/>
      <c r="U262" s="159"/>
      <c r="V262" s="159"/>
      <c r="W262" s="159"/>
      <c r="X262" s="159"/>
      <c r="Y262" s="159"/>
      <c r="Z262" s="159"/>
      <c r="AA262" s="163"/>
      <c r="AT262" s="164" t="s">
        <v>154</v>
      </c>
      <c r="AU262" s="164" t="s">
        <v>124</v>
      </c>
      <c r="AV262" s="164" t="s">
        <v>124</v>
      </c>
      <c r="AW262" s="164" t="s">
        <v>114</v>
      </c>
      <c r="AX262" s="164" t="s">
        <v>72</v>
      </c>
      <c r="AY262" s="164" t="s">
        <v>146</v>
      </c>
    </row>
    <row r="263" spans="2:51" s="6" customFormat="1" ht="18.75" customHeight="1">
      <c r="B263" s="152"/>
      <c r="C263" s="153"/>
      <c r="D263" s="153"/>
      <c r="E263" s="153"/>
      <c r="F263" s="248" t="s">
        <v>407</v>
      </c>
      <c r="G263" s="249"/>
      <c r="H263" s="249"/>
      <c r="I263" s="249"/>
      <c r="J263" s="153"/>
      <c r="K263" s="153"/>
      <c r="L263" s="153"/>
      <c r="M263" s="153"/>
      <c r="N263" s="153"/>
      <c r="O263" s="153"/>
      <c r="P263" s="153"/>
      <c r="Q263" s="153"/>
      <c r="R263" s="154"/>
      <c r="T263" s="155"/>
      <c r="U263" s="153"/>
      <c r="V263" s="153"/>
      <c r="W263" s="153"/>
      <c r="X263" s="153"/>
      <c r="Y263" s="153"/>
      <c r="Z263" s="153"/>
      <c r="AA263" s="156"/>
      <c r="AT263" s="157" t="s">
        <v>154</v>
      </c>
      <c r="AU263" s="157" t="s">
        <v>124</v>
      </c>
      <c r="AV263" s="157" t="s">
        <v>79</v>
      </c>
      <c r="AW263" s="157" t="s">
        <v>114</v>
      </c>
      <c r="AX263" s="157" t="s">
        <v>72</v>
      </c>
      <c r="AY263" s="157" t="s">
        <v>146</v>
      </c>
    </row>
    <row r="264" spans="2:51" s="6" customFormat="1" ht="18.75" customHeight="1">
      <c r="B264" s="158"/>
      <c r="C264" s="159"/>
      <c r="D264" s="159"/>
      <c r="E264" s="159"/>
      <c r="F264" s="250" t="s">
        <v>449</v>
      </c>
      <c r="G264" s="251"/>
      <c r="H264" s="251"/>
      <c r="I264" s="251"/>
      <c r="J264" s="159"/>
      <c r="K264" s="160">
        <v>0.331</v>
      </c>
      <c r="L264" s="159"/>
      <c r="M264" s="159"/>
      <c r="N264" s="159"/>
      <c r="O264" s="159"/>
      <c r="P264" s="159"/>
      <c r="Q264" s="159"/>
      <c r="R264" s="161"/>
      <c r="T264" s="162"/>
      <c r="U264" s="159"/>
      <c r="V264" s="159"/>
      <c r="W264" s="159"/>
      <c r="X264" s="159"/>
      <c r="Y264" s="159"/>
      <c r="Z264" s="159"/>
      <c r="AA264" s="163"/>
      <c r="AT264" s="164" t="s">
        <v>154</v>
      </c>
      <c r="AU264" s="164" t="s">
        <v>124</v>
      </c>
      <c r="AV264" s="164" t="s">
        <v>124</v>
      </c>
      <c r="AW264" s="164" t="s">
        <v>114</v>
      </c>
      <c r="AX264" s="164" t="s">
        <v>72</v>
      </c>
      <c r="AY264" s="164" t="s">
        <v>146</v>
      </c>
    </row>
    <row r="265" spans="2:51" s="6" customFormat="1" ht="18.75" customHeight="1">
      <c r="B265" s="152"/>
      <c r="C265" s="153"/>
      <c r="D265" s="153"/>
      <c r="E265" s="153"/>
      <c r="F265" s="248" t="s">
        <v>450</v>
      </c>
      <c r="G265" s="249"/>
      <c r="H265" s="249"/>
      <c r="I265" s="249"/>
      <c r="J265" s="153"/>
      <c r="K265" s="153"/>
      <c r="L265" s="153"/>
      <c r="M265" s="153"/>
      <c r="N265" s="153"/>
      <c r="O265" s="153"/>
      <c r="P265" s="153"/>
      <c r="Q265" s="153"/>
      <c r="R265" s="154"/>
      <c r="T265" s="155"/>
      <c r="U265" s="153"/>
      <c r="V265" s="153"/>
      <c r="W265" s="153"/>
      <c r="X265" s="153"/>
      <c r="Y265" s="153"/>
      <c r="Z265" s="153"/>
      <c r="AA265" s="156"/>
      <c r="AT265" s="157" t="s">
        <v>154</v>
      </c>
      <c r="AU265" s="157" t="s">
        <v>124</v>
      </c>
      <c r="AV265" s="157" t="s">
        <v>79</v>
      </c>
      <c r="AW265" s="157" t="s">
        <v>114</v>
      </c>
      <c r="AX265" s="157" t="s">
        <v>72</v>
      </c>
      <c r="AY265" s="157" t="s">
        <v>146</v>
      </c>
    </row>
    <row r="266" spans="2:51" s="6" customFormat="1" ht="18.75" customHeight="1">
      <c r="B266" s="152"/>
      <c r="C266" s="153"/>
      <c r="D266" s="153"/>
      <c r="E266" s="153"/>
      <c r="F266" s="248" t="s">
        <v>409</v>
      </c>
      <c r="G266" s="249"/>
      <c r="H266" s="249"/>
      <c r="I266" s="249"/>
      <c r="J266" s="153"/>
      <c r="K266" s="153"/>
      <c r="L266" s="153"/>
      <c r="M266" s="153"/>
      <c r="N266" s="153"/>
      <c r="O266" s="153"/>
      <c r="P266" s="153"/>
      <c r="Q266" s="153"/>
      <c r="R266" s="154"/>
      <c r="T266" s="155"/>
      <c r="U266" s="153"/>
      <c r="V266" s="153"/>
      <c r="W266" s="153"/>
      <c r="X266" s="153"/>
      <c r="Y266" s="153"/>
      <c r="Z266" s="153"/>
      <c r="AA266" s="156"/>
      <c r="AT266" s="157" t="s">
        <v>154</v>
      </c>
      <c r="AU266" s="157" t="s">
        <v>124</v>
      </c>
      <c r="AV266" s="157" t="s">
        <v>79</v>
      </c>
      <c r="AW266" s="157" t="s">
        <v>114</v>
      </c>
      <c r="AX266" s="157" t="s">
        <v>72</v>
      </c>
      <c r="AY266" s="157" t="s">
        <v>146</v>
      </c>
    </row>
    <row r="267" spans="2:51" s="6" customFormat="1" ht="18.75" customHeight="1">
      <c r="B267" s="158"/>
      <c r="C267" s="159"/>
      <c r="D267" s="159"/>
      <c r="E267" s="159"/>
      <c r="F267" s="250" t="s">
        <v>451</v>
      </c>
      <c r="G267" s="251"/>
      <c r="H267" s="251"/>
      <c r="I267" s="251"/>
      <c r="J267" s="159"/>
      <c r="K267" s="160">
        <v>0.243</v>
      </c>
      <c r="L267" s="159"/>
      <c r="M267" s="159"/>
      <c r="N267" s="159"/>
      <c r="O267" s="159"/>
      <c r="P267" s="159"/>
      <c r="Q267" s="159"/>
      <c r="R267" s="161"/>
      <c r="T267" s="162"/>
      <c r="U267" s="159"/>
      <c r="V267" s="159"/>
      <c r="W267" s="159"/>
      <c r="X267" s="159"/>
      <c r="Y267" s="159"/>
      <c r="Z267" s="159"/>
      <c r="AA267" s="163"/>
      <c r="AT267" s="164" t="s">
        <v>154</v>
      </c>
      <c r="AU267" s="164" t="s">
        <v>124</v>
      </c>
      <c r="AV267" s="164" t="s">
        <v>124</v>
      </c>
      <c r="AW267" s="164" t="s">
        <v>114</v>
      </c>
      <c r="AX267" s="164" t="s">
        <v>72</v>
      </c>
      <c r="AY267" s="164" t="s">
        <v>146</v>
      </c>
    </row>
    <row r="268" spans="2:51" s="6" customFormat="1" ht="18.75" customHeight="1">
      <c r="B268" s="152"/>
      <c r="C268" s="153"/>
      <c r="D268" s="153"/>
      <c r="E268" s="153"/>
      <c r="F268" s="248" t="s">
        <v>411</v>
      </c>
      <c r="G268" s="249"/>
      <c r="H268" s="249"/>
      <c r="I268" s="249"/>
      <c r="J268" s="153"/>
      <c r="K268" s="153"/>
      <c r="L268" s="153"/>
      <c r="M268" s="153"/>
      <c r="N268" s="153"/>
      <c r="O268" s="153"/>
      <c r="P268" s="153"/>
      <c r="Q268" s="153"/>
      <c r="R268" s="154"/>
      <c r="T268" s="155"/>
      <c r="U268" s="153"/>
      <c r="V268" s="153"/>
      <c r="W268" s="153"/>
      <c r="X268" s="153"/>
      <c r="Y268" s="153"/>
      <c r="Z268" s="153"/>
      <c r="AA268" s="156"/>
      <c r="AT268" s="157" t="s">
        <v>154</v>
      </c>
      <c r="AU268" s="157" t="s">
        <v>124</v>
      </c>
      <c r="AV268" s="157" t="s">
        <v>79</v>
      </c>
      <c r="AW268" s="157" t="s">
        <v>114</v>
      </c>
      <c r="AX268" s="157" t="s">
        <v>72</v>
      </c>
      <c r="AY268" s="157" t="s">
        <v>146</v>
      </c>
    </row>
    <row r="269" spans="2:51" s="6" customFormat="1" ht="18.75" customHeight="1">
      <c r="B269" s="158"/>
      <c r="C269" s="159"/>
      <c r="D269" s="159"/>
      <c r="E269" s="159"/>
      <c r="F269" s="250" t="s">
        <v>452</v>
      </c>
      <c r="G269" s="251"/>
      <c r="H269" s="251"/>
      <c r="I269" s="251"/>
      <c r="J269" s="159"/>
      <c r="K269" s="160">
        <v>0.154</v>
      </c>
      <c r="L269" s="159"/>
      <c r="M269" s="159"/>
      <c r="N269" s="159"/>
      <c r="O269" s="159"/>
      <c r="P269" s="159"/>
      <c r="Q269" s="159"/>
      <c r="R269" s="161"/>
      <c r="T269" s="162"/>
      <c r="U269" s="159"/>
      <c r="V269" s="159"/>
      <c r="W269" s="159"/>
      <c r="X269" s="159"/>
      <c r="Y269" s="159"/>
      <c r="Z269" s="159"/>
      <c r="AA269" s="163"/>
      <c r="AT269" s="164" t="s">
        <v>154</v>
      </c>
      <c r="AU269" s="164" t="s">
        <v>124</v>
      </c>
      <c r="AV269" s="164" t="s">
        <v>124</v>
      </c>
      <c r="AW269" s="164" t="s">
        <v>114</v>
      </c>
      <c r="AX269" s="164" t="s">
        <v>72</v>
      </c>
      <c r="AY269" s="164" t="s">
        <v>146</v>
      </c>
    </row>
    <row r="270" spans="2:51" s="6" customFormat="1" ht="18.75" customHeight="1">
      <c r="B270" s="152"/>
      <c r="C270" s="153"/>
      <c r="D270" s="153"/>
      <c r="E270" s="153"/>
      <c r="F270" s="248" t="s">
        <v>413</v>
      </c>
      <c r="G270" s="249"/>
      <c r="H270" s="249"/>
      <c r="I270" s="249"/>
      <c r="J270" s="153"/>
      <c r="K270" s="153"/>
      <c r="L270" s="153"/>
      <c r="M270" s="153"/>
      <c r="N270" s="153"/>
      <c r="O270" s="153"/>
      <c r="P270" s="153"/>
      <c r="Q270" s="153"/>
      <c r="R270" s="154"/>
      <c r="T270" s="155"/>
      <c r="U270" s="153"/>
      <c r="V270" s="153"/>
      <c r="W270" s="153"/>
      <c r="X270" s="153"/>
      <c r="Y270" s="153"/>
      <c r="Z270" s="153"/>
      <c r="AA270" s="156"/>
      <c r="AT270" s="157" t="s">
        <v>154</v>
      </c>
      <c r="AU270" s="157" t="s">
        <v>124</v>
      </c>
      <c r="AV270" s="157" t="s">
        <v>79</v>
      </c>
      <c r="AW270" s="157" t="s">
        <v>114</v>
      </c>
      <c r="AX270" s="157" t="s">
        <v>72</v>
      </c>
      <c r="AY270" s="157" t="s">
        <v>146</v>
      </c>
    </row>
    <row r="271" spans="2:51" s="6" customFormat="1" ht="18.75" customHeight="1">
      <c r="B271" s="158"/>
      <c r="C271" s="159"/>
      <c r="D271" s="159"/>
      <c r="E271" s="159"/>
      <c r="F271" s="250" t="s">
        <v>453</v>
      </c>
      <c r="G271" s="251"/>
      <c r="H271" s="251"/>
      <c r="I271" s="251"/>
      <c r="J271" s="159"/>
      <c r="K271" s="160">
        <v>0.045</v>
      </c>
      <c r="L271" s="159"/>
      <c r="M271" s="159"/>
      <c r="N271" s="159"/>
      <c r="O271" s="159"/>
      <c r="P271" s="159"/>
      <c r="Q271" s="159"/>
      <c r="R271" s="161"/>
      <c r="T271" s="162"/>
      <c r="U271" s="159"/>
      <c r="V271" s="159"/>
      <c r="W271" s="159"/>
      <c r="X271" s="159"/>
      <c r="Y271" s="159"/>
      <c r="Z271" s="159"/>
      <c r="AA271" s="163"/>
      <c r="AT271" s="164" t="s">
        <v>154</v>
      </c>
      <c r="AU271" s="164" t="s">
        <v>124</v>
      </c>
      <c r="AV271" s="164" t="s">
        <v>124</v>
      </c>
      <c r="AW271" s="164" t="s">
        <v>114</v>
      </c>
      <c r="AX271" s="164" t="s">
        <v>72</v>
      </c>
      <c r="AY271" s="164" t="s">
        <v>146</v>
      </c>
    </row>
    <row r="272" spans="2:51" s="6" customFormat="1" ht="18.75" customHeight="1">
      <c r="B272" s="180"/>
      <c r="C272" s="181"/>
      <c r="D272" s="181"/>
      <c r="E272" s="181"/>
      <c r="F272" s="263" t="s">
        <v>454</v>
      </c>
      <c r="G272" s="264"/>
      <c r="H272" s="264"/>
      <c r="I272" s="264"/>
      <c r="J272" s="181"/>
      <c r="K272" s="182">
        <v>3.395</v>
      </c>
      <c r="L272" s="181"/>
      <c r="M272" s="181"/>
      <c r="N272" s="181"/>
      <c r="O272" s="181"/>
      <c r="P272" s="181"/>
      <c r="Q272" s="181"/>
      <c r="R272" s="183"/>
      <c r="T272" s="184"/>
      <c r="U272" s="181"/>
      <c r="V272" s="181"/>
      <c r="W272" s="181"/>
      <c r="X272" s="181"/>
      <c r="Y272" s="181"/>
      <c r="Z272" s="181"/>
      <c r="AA272" s="185"/>
      <c r="AT272" s="186" t="s">
        <v>154</v>
      </c>
      <c r="AU272" s="186" t="s">
        <v>124</v>
      </c>
      <c r="AV272" s="186" t="s">
        <v>159</v>
      </c>
      <c r="AW272" s="186" t="s">
        <v>114</v>
      </c>
      <c r="AX272" s="186" t="s">
        <v>72</v>
      </c>
      <c r="AY272" s="186" t="s">
        <v>146</v>
      </c>
    </row>
    <row r="273" spans="2:51" s="6" customFormat="1" ht="18.75" customHeight="1">
      <c r="B273" s="152"/>
      <c r="C273" s="153"/>
      <c r="D273" s="153"/>
      <c r="E273" s="153"/>
      <c r="F273" s="248" t="s">
        <v>455</v>
      </c>
      <c r="G273" s="249"/>
      <c r="H273" s="249"/>
      <c r="I273" s="249"/>
      <c r="J273" s="153"/>
      <c r="K273" s="153"/>
      <c r="L273" s="153"/>
      <c r="M273" s="153"/>
      <c r="N273" s="153"/>
      <c r="O273" s="153"/>
      <c r="P273" s="153"/>
      <c r="Q273" s="153"/>
      <c r="R273" s="154"/>
      <c r="T273" s="155"/>
      <c r="U273" s="153"/>
      <c r="V273" s="153"/>
      <c r="W273" s="153"/>
      <c r="X273" s="153"/>
      <c r="Y273" s="153"/>
      <c r="Z273" s="153"/>
      <c r="AA273" s="156"/>
      <c r="AT273" s="157" t="s">
        <v>154</v>
      </c>
      <c r="AU273" s="157" t="s">
        <v>124</v>
      </c>
      <c r="AV273" s="157" t="s">
        <v>79</v>
      </c>
      <c r="AW273" s="157" t="s">
        <v>114</v>
      </c>
      <c r="AX273" s="157" t="s">
        <v>72</v>
      </c>
      <c r="AY273" s="157" t="s">
        <v>146</v>
      </c>
    </row>
    <row r="274" spans="2:51" s="6" customFormat="1" ht="32.25" customHeight="1">
      <c r="B274" s="158"/>
      <c r="C274" s="159"/>
      <c r="D274" s="159"/>
      <c r="E274" s="159"/>
      <c r="F274" s="250" t="s">
        <v>456</v>
      </c>
      <c r="G274" s="251"/>
      <c r="H274" s="251"/>
      <c r="I274" s="251"/>
      <c r="J274" s="159"/>
      <c r="K274" s="160">
        <v>1.266</v>
      </c>
      <c r="L274" s="159"/>
      <c r="M274" s="159"/>
      <c r="N274" s="159"/>
      <c r="O274" s="159"/>
      <c r="P274" s="159"/>
      <c r="Q274" s="159"/>
      <c r="R274" s="161"/>
      <c r="T274" s="162"/>
      <c r="U274" s="159"/>
      <c r="V274" s="159"/>
      <c r="W274" s="159"/>
      <c r="X274" s="159"/>
      <c r="Y274" s="159"/>
      <c r="Z274" s="159"/>
      <c r="AA274" s="163"/>
      <c r="AT274" s="164" t="s">
        <v>154</v>
      </c>
      <c r="AU274" s="164" t="s">
        <v>124</v>
      </c>
      <c r="AV274" s="164" t="s">
        <v>124</v>
      </c>
      <c r="AW274" s="164" t="s">
        <v>114</v>
      </c>
      <c r="AX274" s="164" t="s">
        <v>72</v>
      </c>
      <c r="AY274" s="164" t="s">
        <v>146</v>
      </c>
    </row>
    <row r="275" spans="2:51" s="6" customFormat="1" ht="18.75" customHeight="1">
      <c r="B275" s="152"/>
      <c r="C275" s="153"/>
      <c r="D275" s="153"/>
      <c r="E275" s="153"/>
      <c r="F275" s="248" t="s">
        <v>457</v>
      </c>
      <c r="G275" s="249"/>
      <c r="H275" s="249"/>
      <c r="I275" s="249"/>
      <c r="J275" s="153"/>
      <c r="K275" s="153"/>
      <c r="L275" s="153"/>
      <c r="M275" s="153"/>
      <c r="N275" s="153"/>
      <c r="O275" s="153"/>
      <c r="P275" s="153"/>
      <c r="Q275" s="153"/>
      <c r="R275" s="154"/>
      <c r="T275" s="155"/>
      <c r="U275" s="153"/>
      <c r="V275" s="153"/>
      <c r="W275" s="153"/>
      <c r="X275" s="153"/>
      <c r="Y275" s="153"/>
      <c r="Z275" s="153"/>
      <c r="AA275" s="156"/>
      <c r="AT275" s="157" t="s">
        <v>154</v>
      </c>
      <c r="AU275" s="157" t="s">
        <v>124</v>
      </c>
      <c r="AV275" s="157" t="s">
        <v>79</v>
      </c>
      <c r="AW275" s="157" t="s">
        <v>114</v>
      </c>
      <c r="AX275" s="157" t="s">
        <v>72</v>
      </c>
      <c r="AY275" s="157" t="s">
        <v>146</v>
      </c>
    </row>
    <row r="276" spans="2:51" s="6" customFormat="1" ht="32.25" customHeight="1">
      <c r="B276" s="158"/>
      <c r="C276" s="159"/>
      <c r="D276" s="159"/>
      <c r="E276" s="159"/>
      <c r="F276" s="250" t="s">
        <v>458</v>
      </c>
      <c r="G276" s="251"/>
      <c r="H276" s="251"/>
      <c r="I276" s="251"/>
      <c r="J276" s="159"/>
      <c r="K276" s="160">
        <v>2.616</v>
      </c>
      <c r="L276" s="159"/>
      <c r="M276" s="159"/>
      <c r="N276" s="159"/>
      <c r="O276" s="159"/>
      <c r="P276" s="159"/>
      <c r="Q276" s="159"/>
      <c r="R276" s="161"/>
      <c r="T276" s="162"/>
      <c r="U276" s="159"/>
      <c r="V276" s="159"/>
      <c r="W276" s="159"/>
      <c r="X276" s="159"/>
      <c r="Y276" s="159"/>
      <c r="Z276" s="159"/>
      <c r="AA276" s="163"/>
      <c r="AT276" s="164" t="s">
        <v>154</v>
      </c>
      <c r="AU276" s="164" t="s">
        <v>124</v>
      </c>
      <c r="AV276" s="164" t="s">
        <v>124</v>
      </c>
      <c r="AW276" s="164" t="s">
        <v>114</v>
      </c>
      <c r="AX276" s="164" t="s">
        <v>72</v>
      </c>
      <c r="AY276" s="164" t="s">
        <v>146</v>
      </c>
    </row>
    <row r="277" spans="2:51" s="6" customFormat="1" ht="18.75" customHeight="1">
      <c r="B277" s="152"/>
      <c r="C277" s="153"/>
      <c r="D277" s="153"/>
      <c r="E277" s="153"/>
      <c r="F277" s="248" t="s">
        <v>459</v>
      </c>
      <c r="G277" s="249"/>
      <c r="H277" s="249"/>
      <c r="I277" s="249"/>
      <c r="J277" s="153"/>
      <c r="K277" s="153"/>
      <c r="L277" s="153"/>
      <c r="M277" s="153"/>
      <c r="N277" s="153"/>
      <c r="O277" s="153"/>
      <c r="P277" s="153"/>
      <c r="Q277" s="153"/>
      <c r="R277" s="154"/>
      <c r="T277" s="155"/>
      <c r="U277" s="153"/>
      <c r="V277" s="153"/>
      <c r="W277" s="153"/>
      <c r="X277" s="153"/>
      <c r="Y277" s="153"/>
      <c r="Z277" s="153"/>
      <c r="AA277" s="156"/>
      <c r="AT277" s="157" t="s">
        <v>154</v>
      </c>
      <c r="AU277" s="157" t="s">
        <v>124</v>
      </c>
      <c r="AV277" s="157" t="s">
        <v>79</v>
      </c>
      <c r="AW277" s="157" t="s">
        <v>114</v>
      </c>
      <c r="AX277" s="157" t="s">
        <v>72</v>
      </c>
      <c r="AY277" s="157" t="s">
        <v>146</v>
      </c>
    </row>
    <row r="278" spans="2:51" s="6" customFormat="1" ht="18.75" customHeight="1">
      <c r="B278" s="158"/>
      <c r="C278" s="159"/>
      <c r="D278" s="159"/>
      <c r="E278" s="159"/>
      <c r="F278" s="250" t="s">
        <v>460</v>
      </c>
      <c r="G278" s="251"/>
      <c r="H278" s="251"/>
      <c r="I278" s="251"/>
      <c r="J278" s="159"/>
      <c r="K278" s="160">
        <v>0.805</v>
      </c>
      <c r="L278" s="159"/>
      <c r="M278" s="159"/>
      <c r="N278" s="159"/>
      <c r="O278" s="159"/>
      <c r="P278" s="159"/>
      <c r="Q278" s="159"/>
      <c r="R278" s="161"/>
      <c r="T278" s="162"/>
      <c r="U278" s="159"/>
      <c r="V278" s="159"/>
      <c r="W278" s="159"/>
      <c r="X278" s="159"/>
      <c r="Y278" s="159"/>
      <c r="Z278" s="159"/>
      <c r="AA278" s="163"/>
      <c r="AT278" s="164" t="s">
        <v>154</v>
      </c>
      <c r="AU278" s="164" t="s">
        <v>124</v>
      </c>
      <c r="AV278" s="164" t="s">
        <v>124</v>
      </c>
      <c r="AW278" s="164" t="s">
        <v>114</v>
      </c>
      <c r="AX278" s="164" t="s">
        <v>72</v>
      </c>
      <c r="AY278" s="164" t="s">
        <v>146</v>
      </c>
    </row>
    <row r="279" spans="2:51" s="6" customFormat="1" ht="18.75" customHeight="1">
      <c r="B279" s="180"/>
      <c r="C279" s="181"/>
      <c r="D279" s="181"/>
      <c r="E279" s="181"/>
      <c r="F279" s="263" t="s">
        <v>454</v>
      </c>
      <c r="G279" s="264"/>
      <c r="H279" s="264"/>
      <c r="I279" s="264"/>
      <c r="J279" s="181"/>
      <c r="K279" s="182">
        <v>4.687</v>
      </c>
      <c r="L279" s="181"/>
      <c r="M279" s="181"/>
      <c r="N279" s="181"/>
      <c r="O279" s="181"/>
      <c r="P279" s="181"/>
      <c r="Q279" s="181"/>
      <c r="R279" s="183"/>
      <c r="T279" s="184"/>
      <c r="U279" s="181"/>
      <c r="V279" s="181"/>
      <c r="W279" s="181"/>
      <c r="X279" s="181"/>
      <c r="Y279" s="181"/>
      <c r="Z279" s="181"/>
      <c r="AA279" s="185"/>
      <c r="AT279" s="186" t="s">
        <v>154</v>
      </c>
      <c r="AU279" s="186" t="s">
        <v>124</v>
      </c>
      <c r="AV279" s="186" t="s">
        <v>159</v>
      </c>
      <c r="AW279" s="186" t="s">
        <v>114</v>
      </c>
      <c r="AX279" s="186" t="s">
        <v>72</v>
      </c>
      <c r="AY279" s="186" t="s">
        <v>146</v>
      </c>
    </row>
    <row r="280" spans="2:51" s="6" customFormat="1" ht="18.75" customHeight="1">
      <c r="B280" s="173"/>
      <c r="C280" s="174"/>
      <c r="D280" s="174"/>
      <c r="E280" s="174"/>
      <c r="F280" s="261" t="s">
        <v>254</v>
      </c>
      <c r="G280" s="262"/>
      <c r="H280" s="262"/>
      <c r="I280" s="262"/>
      <c r="J280" s="174"/>
      <c r="K280" s="175">
        <v>8.082</v>
      </c>
      <c r="L280" s="174"/>
      <c r="M280" s="174"/>
      <c r="N280" s="174"/>
      <c r="O280" s="174"/>
      <c r="P280" s="174"/>
      <c r="Q280" s="174"/>
      <c r="R280" s="176"/>
      <c r="T280" s="177"/>
      <c r="U280" s="174"/>
      <c r="V280" s="174"/>
      <c r="W280" s="174"/>
      <c r="X280" s="174"/>
      <c r="Y280" s="174"/>
      <c r="Z280" s="174"/>
      <c r="AA280" s="178"/>
      <c r="AT280" s="179" t="s">
        <v>154</v>
      </c>
      <c r="AU280" s="179" t="s">
        <v>124</v>
      </c>
      <c r="AV280" s="179" t="s">
        <v>151</v>
      </c>
      <c r="AW280" s="179" t="s">
        <v>114</v>
      </c>
      <c r="AX280" s="179" t="s">
        <v>79</v>
      </c>
      <c r="AY280" s="179" t="s">
        <v>146</v>
      </c>
    </row>
    <row r="281" spans="2:65" s="6" customFormat="1" ht="27" customHeight="1">
      <c r="B281" s="23"/>
      <c r="C281" s="143" t="s">
        <v>288</v>
      </c>
      <c r="D281" s="143" t="s">
        <v>147</v>
      </c>
      <c r="E281" s="144" t="s">
        <v>461</v>
      </c>
      <c r="F281" s="244" t="s">
        <v>462</v>
      </c>
      <c r="G281" s="245"/>
      <c r="H281" s="245"/>
      <c r="I281" s="245"/>
      <c r="J281" s="145" t="s">
        <v>272</v>
      </c>
      <c r="K281" s="146">
        <v>36.401</v>
      </c>
      <c r="L281" s="246">
        <v>0</v>
      </c>
      <c r="M281" s="245"/>
      <c r="N281" s="247">
        <f>ROUND($L$281*$K$281,3)</f>
        <v>0</v>
      </c>
      <c r="O281" s="245"/>
      <c r="P281" s="245"/>
      <c r="Q281" s="245"/>
      <c r="R281" s="25"/>
      <c r="T281" s="148"/>
      <c r="U281" s="31" t="s">
        <v>39</v>
      </c>
      <c r="V281" s="24"/>
      <c r="W281" s="149">
        <f>$V$281*$K$281</f>
        <v>0</v>
      </c>
      <c r="X281" s="149">
        <v>0.00341</v>
      </c>
      <c r="Y281" s="149">
        <f>$X$281*$K$281</f>
        <v>0.12412741000000001</v>
      </c>
      <c r="Z281" s="149">
        <v>0</v>
      </c>
      <c r="AA281" s="150">
        <f>$Z$281*$K$281</f>
        <v>0</v>
      </c>
      <c r="AR281" s="6" t="s">
        <v>151</v>
      </c>
      <c r="AT281" s="6" t="s">
        <v>147</v>
      </c>
      <c r="AU281" s="6" t="s">
        <v>124</v>
      </c>
      <c r="AY281" s="6" t="s">
        <v>146</v>
      </c>
      <c r="BE281" s="93">
        <f>IF($U$281="základná",$N$281,0)</f>
        <v>0</v>
      </c>
      <c r="BF281" s="93">
        <f>IF($U$281="znížená",$N$281,0)</f>
        <v>0</v>
      </c>
      <c r="BG281" s="93">
        <f>IF($U$281="zákl. prenesená",$N$281,0)</f>
        <v>0</v>
      </c>
      <c r="BH281" s="93">
        <f>IF($U$281="zníž. prenesená",$N$281,0)</f>
        <v>0</v>
      </c>
      <c r="BI281" s="93">
        <f>IF($U$281="nulová",$N$281,0)</f>
        <v>0</v>
      </c>
      <c r="BJ281" s="6" t="s">
        <v>124</v>
      </c>
      <c r="BK281" s="151">
        <f>ROUND($L$281*$K$281,3)</f>
        <v>0</v>
      </c>
      <c r="BL281" s="6" t="s">
        <v>151</v>
      </c>
      <c r="BM281" s="6" t="s">
        <v>463</v>
      </c>
    </row>
    <row r="282" spans="2:51" s="6" customFormat="1" ht="18.75" customHeight="1">
      <c r="B282" s="152"/>
      <c r="C282" s="153"/>
      <c r="D282" s="153"/>
      <c r="E282" s="153"/>
      <c r="F282" s="248" t="s">
        <v>464</v>
      </c>
      <c r="G282" s="249"/>
      <c r="H282" s="249"/>
      <c r="I282" s="249"/>
      <c r="J282" s="153"/>
      <c r="K282" s="153"/>
      <c r="L282" s="153"/>
      <c r="M282" s="153"/>
      <c r="N282" s="153"/>
      <c r="O282" s="153"/>
      <c r="P282" s="153"/>
      <c r="Q282" s="153"/>
      <c r="R282" s="154"/>
      <c r="T282" s="155"/>
      <c r="U282" s="153"/>
      <c r="V282" s="153"/>
      <c r="W282" s="153"/>
      <c r="X282" s="153"/>
      <c r="Y282" s="153"/>
      <c r="Z282" s="153"/>
      <c r="AA282" s="156"/>
      <c r="AT282" s="157" t="s">
        <v>154</v>
      </c>
      <c r="AU282" s="157" t="s">
        <v>124</v>
      </c>
      <c r="AV282" s="157" t="s">
        <v>79</v>
      </c>
      <c r="AW282" s="157" t="s">
        <v>114</v>
      </c>
      <c r="AX282" s="157" t="s">
        <v>72</v>
      </c>
      <c r="AY282" s="157" t="s">
        <v>146</v>
      </c>
    </row>
    <row r="283" spans="2:51" s="6" customFormat="1" ht="46.5" customHeight="1">
      <c r="B283" s="158"/>
      <c r="C283" s="159"/>
      <c r="D283" s="159"/>
      <c r="E283" s="159"/>
      <c r="F283" s="250" t="s">
        <v>465</v>
      </c>
      <c r="G283" s="251"/>
      <c r="H283" s="251"/>
      <c r="I283" s="251"/>
      <c r="J283" s="159"/>
      <c r="K283" s="160">
        <v>29.961</v>
      </c>
      <c r="L283" s="159"/>
      <c r="M283" s="159"/>
      <c r="N283" s="159"/>
      <c r="O283" s="159"/>
      <c r="P283" s="159"/>
      <c r="Q283" s="159"/>
      <c r="R283" s="161"/>
      <c r="T283" s="162"/>
      <c r="U283" s="159"/>
      <c r="V283" s="159"/>
      <c r="W283" s="159"/>
      <c r="X283" s="159"/>
      <c r="Y283" s="159"/>
      <c r="Z283" s="159"/>
      <c r="AA283" s="163"/>
      <c r="AT283" s="164" t="s">
        <v>154</v>
      </c>
      <c r="AU283" s="164" t="s">
        <v>124</v>
      </c>
      <c r="AV283" s="164" t="s">
        <v>124</v>
      </c>
      <c r="AW283" s="164" t="s">
        <v>114</v>
      </c>
      <c r="AX283" s="164" t="s">
        <v>72</v>
      </c>
      <c r="AY283" s="164" t="s">
        <v>146</v>
      </c>
    </row>
    <row r="284" spans="2:51" s="6" customFormat="1" ht="18.75" customHeight="1">
      <c r="B284" s="152"/>
      <c r="C284" s="153"/>
      <c r="D284" s="153"/>
      <c r="E284" s="153"/>
      <c r="F284" s="248" t="s">
        <v>459</v>
      </c>
      <c r="G284" s="249"/>
      <c r="H284" s="249"/>
      <c r="I284" s="249"/>
      <c r="J284" s="153"/>
      <c r="K284" s="153"/>
      <c r="L284" s="153"/>
      <c r="M284" s="153"/>
      <c r="N284" s="153"/>
      <c r="O284" s="153"/>
      <c r="P284" s="153"/>
      <c r="Q284" s="153"/>
      <c r="R284" s="154"/>
      <c r="T284" s="155"/>
      <c r="U284" s="153"/>
      <c r="V284" s="153"/>
      <c r="W284" s="153"/>
      <c r="X284" s="153"/>
      <c r="Y284" s="153"/>
      <c r="Z284" s="153"/>
      <c r="AA284" s="156"/>
      <c r="AT284" s="157" t="s">
        <v>154</v>
      </c>
      <c r="AU284" s="157" t="s">
        <v>124</v>
      </c>
      <c r="AV284" s="157" t="s">
        <v>79</v>
      </c>
      <c r="AW284" s="157" t="s">
        <v>114</v>
      </c>
      <c r="AX284" s="157" t="s">
        <v>72</v>
      </c>
      <c r="AY284" s="157" t="s">
        <v>146</v>
      </c>
    </row>
    <row r="285" spans="2:51" s="6" customFormat="1" ht="18.75" customHeight="1">
      <c r="B285" s="158"/>
      <c r="C285" s="159"/>
      <c r="D285" s="159"/>
      <c r="E285" s="159"/>
      <c r="F285" s="250" t="s">
        <v>466</v>
      </c>
      <c r="G285" s="251"/>
      <c r="H285" s="251"/>
      <c r="I285" s="251"/>
      <c r="J285" s="159"/>
      <c r="K285" s="160">
        <v>6.44</v>
      </c>
      <c r="L285" s="159"/>
      <c r="M285" s="159"/>
      <c r="N285" s="159"/>
      <c r="O285" s="159"/>
      <c r="P285" s="159"/>
      <c r="Q285" s="159"/>
      <c r="R285" s="161"/>
      <c r="T285" s="162"/>
      <c r="U285" s="159"/>
      <c r="V285" s="159"/>
      <c r="W285" s="159"/>
      <c r="X285" s="159"/>
      <c r="Y285" s="159"/>
      <c r="Z285" s="159"/>
      <c r="AA285" s="163"/>
      <c r="AT285" s="164" t="s">
        <v>154</v>
      </c>
      <c r="AU285" s="164" t="s">
        <v>124</v>
      </c>
      <c r="AV285" s="164" t="s">
        <v>124</v>
      </c>
      <c r="AW285" s="164" t="s">
        <v>114</v>
      </c>
      <c r="AX285" s="164" t="s">
        <v>72</v>
      </c>
      <c r="AY285" s="164" t="s">
        <v>146</v>
      </c>
    </row>
    <row r="286" spans="2:51" s="6" customFormat="1" ht="18.75" customHeight="1">
      <c r="B286" s="173"/>
      <c r="C286" s="174"/>
      <c r="D286" s="174"/>
      <c r="E286" s="174"/>
      <c r="F286" s="261" t="s">
        <v>254</v>
      </c>
      <c r="G286" s="262"/>
      <c r="H286" s="262"/>
      <c r="I286" s="262"/>
      <c r="J286" s="174"/>
      <c r="K286" s="175">
        <v>36.401</v>
      </c>
      <c r="L286" s="174"/>
      <c r="M286" s="174"/>
      <c r="N286" s="174"/>
      <c r="O286" s="174"/>
      <c r="P286" s="174"/>
      <c r="Q286" s="174"/>
      <c r="R286" s="176"/>
      <c r="T286" s="177"/>
      <c r="U286" s="174"/>
      <c r="V286" s="174"/>
      <c r="W286" s="174"/>
      <c r="X286" s="174"/>
      <c r="Y286" s="174"/>
      <c r="Z286" s="174"/>
      <c r="AA286" s="178"/>
      <c r="AT286" s="179" t="s">
        <v>154</v>
      </c>
      <c r="AU286" s="179" t="s">
        <v>124</v>
      </c>
      <c r="AV286" s="179" t="s">
        <v>151</v>
      </c>
      <c r="AW286" s="179" t="s">
        <v>114</v>
      </c>
      <c r="AX286" s="179" t="s">
        <v>79</v>
      </c>
      <c r="AY286" s="179" t="s">
        <v>146</v>
      </c>
    </row>
    <row r="287" spans="2:65" s="6" customFormat="1" ht="27" customHeight="1">
      <c r="B287" s="23"/>
      <c r="C287" s="143" t="s">
        <v>293</v>
      </c>
      <c r="D287" s="143" t="s">
        <v>147</v>
      </c>
      <c r="E287" s="144" t="s">
        <v>467</v>
      </c>
      <c r="F287" s="244" t="s">
        <v>468</v>
      </c>
      <c r="G287" s="245"/>
      <c r="H287" s="245"/>
      <c r="I287" s="245"/>
      <c r="J287" s="145" t="s">
        <v>272</v>
      </c>
      <c r="K287" s="146">
        <v>36.401</v>
      </c>
      <c r="L287" s="246">
        <v>0</v>
      </c>
      <c r="M287" s="245"/>
      <c r="N287" s="247">
        <f>ROUND($L$287*$K$287,3)</f>
        <v>0</v>
      </c>
      <c r="O287" s="245"/>
      <c r="P287" s="245"/>
      <c r="Q287" s="245"/>
      <c r="R287" s="25"/>
      <c r="T287" s="148"/>
      <c r="U287" s="31" t="s">
        <v>39</v>
      </c>
      <c r="V287" s="24"/>
      <c r="W287" s="149">
        <f>$V$287*$K$287</f>
        <v>0</v>
      </c>
      <c r="X287" s="149">
        <v>0</v>
      </c>
      <c r="Y287" s="149">
        <f>$X$287*$K$287</f>
        <v>0</v>
      </c>
      <c r="Z287" s="149">
        <v>0</v>
      </c>
      <c r="AA287" s="150">
        <f>$Z$287*$K$287</f>
        <v>0</v>
      </c>
      <c r="AR287" s="6" t="s">
        <v>151</v>
      </c>
      <c r="AT287" s="6" t="s">
        <v>147</v>
      </c>
      <c r="AU287" s="6" t="s">
        <v>124</v>
      </c>
      <c r="AY287" s="6" t="s">
        <v>146</v>
      </c>
      <c r="BE287" s="93">
        <f>IF($U$287="základná",$N$287,0)</f>
        <v>0</v>
      </c>
      <c r="BF287" s="93">
        <f>IF($U$287="znížená",$N$287,0)</f>
        <v>0</v>
      </c>
      <c r="BG287" s="93">
        <f>IF($U$287="zákl. prenesená",$N$287,0)</f>
        <v>0</v>
      </c>
      <c r="BH287" s="93">
        <f>IF($U$287="zníž. prenesená",$N$287,0)</f>
        <v>0</v>
      </c>
      <c r="BI287" s="93">
        <f>IF($U$287="nulová",$N$287,0)</f>
        <v>0</v>
      </c>
      <c r="BJ287" s="6" t="s">
        <v>124</v>
      </c>
      <c r="BK287" s="151">
        <f>ROUND($L$287*$K$287,3)</f>
        <v>0</v>
      </c>
      <c r="BL287" s="6" t="s">
        <v>151</v>
      </c>
      <c r="BM287" s="6" t="s">
        <v>469</v>
      </c>
    </row>
    <row r="288" spans="2:65" s="6" customFormat="1" ht="27" customHeight="1">
      <c r="B288" s="23"/>
      <c r="C288" s="143" t="s">
        <v>300</v>
      </c>
      <c r="D288" s="143" t="s">
        <v>147</v>
      </c>
      <c r="E288" s="144" t="s">
        <v>470</v>
      </c>
      <c r="F288" s="244" t="s">
        <v>471</v>
      </c>
      <c r="G288" s="245"/>
      <c r="H288" s="245"/>
      <c r="I288" s="245"/>
      <c r="J288" s="145" t="s">
        <v>195</v>
      </c>
      <c r="K288" s="146">
        <v>0.702</v>
      </c>
      <c r="L288" s="246">
        <v>0</v>
      </c>
      <c r="M288" s="245"/>
      <c r="N288" s="247">
        <f>ROUND($L$288*$K$288,3)</f>
        <v>0</v>
      </c>
      <c r="O288" s="245"/>
      <c r="P288" s="245"/>
      <c r="Q288" s="245"/>
      <c r="R288" s="25"/>
      <c r="T288" s="148"/>
      <c r="U288" s="31" t="s">
        <v>39</v>
      </c>
      <c r="V288" s="24"/>
      <c r="W288" s="149">
        <f>$V$288*$K$288</f>
        <v>0</v>
      </c>
      <c r="X288" s="149">
        <v>1.01684</v>
      </c>
      <c r="Y288" s="149">
        <f>$X$288*$K$288</f>
        <v>0.7138216799999999</v>
      </c>
      <c r="Z288" s="149">
        <v>0</v>
      </c>
      <c r="AA288" s="150">
        <f>$Z$288*$K$288</f>
        <v>0</v>
      </c>
      <c r="AR288" s="6" t="s">
        <v>151</v>
      </c>
      <c r="AT288" s="6" t="s">
        <v>147</v>
      </c>
      <c r="AU288" s="6" t="s">
        <v>124</v>
      </c>
      <c r="AY288" s="6" t="s">
        <v>146</v>
      </c>
      <c r="BE288" s="93">
        <f>IF($U$288="základná",$N$288,0)</f>
        <v>0</v>
      </c>
      <c r="BF288" s="93">
        <f>IF($U$288="znížená",$N$288,0)</f>
        <v>0</v>
      </c>
      <c r="BG288" s="93">
        <f>IF($U$288="zákl. prenesená",$N$288,0)</f>
        <v>0</v>
      </c>
      <c r="BH288" s="93">
        <f>IF($U$288="zníž. prenesená",$N$288,0)</f>
        <v>0</v>
      </c>
      <c r="BI288" s="93">
        <f>IF($U$288="nulová",$N$288,0)</f>
        <v>0</v>
      </c>
      <c r="BJ288" s="6" t="s">
        <v>124</v>
      </c>
      <c r="BK288" s="151">
        <f>ROUND($L$288*$K$288,3)</f>
        <v>0</v>
      </c>
      <c r="BL288" s="6" t="s">
        <v>151</v>
      </c>
      <c r="BM288" s="6" t="s">
        <v>472</v>
      </c>
    </row>
    <row r="289" spans="2:63" s="132" customFormat="1" ht="30.75" customHeight="1">
      <c r="B289" s="133"/>
      <c r="C289" s="134"/>
      <c r="D289" s="142" t="s">
        <v>330</v>
      </c>
      <c r="E289" s="142"/>
      <c r="F289" s="142"/>
      <c r="G289" s="142"/>
      <c r="H289" s="142"/>
      <c r="I289" s="142"/>
      <c r="J289" s="142"/>
      <c r="K289" s="142"/>
      <c r="L289" s="142"/>
      <c r="M289" s="142"/>
      <c r="N289" s="260">
        <f>$BK$289</f>
        <v>0</v>
      </c>
      <c r="O289" s="259"/>
      <c r="P289" s="259"/>
      <c r="Q289" s="259"/>
      <c r="R289" s="136"/>
      <c r="T289" s="137"/>
      <c r="U289" s="134"/>
      <c r="V289" s="134"/>
      <c r="W289" s="138">
        <f>SUM($W$290:$W$316)</f>
        <v>0</v>
      </c>
      <c r="X289" s="134"/>
      <c r="Y289" s="138">
        <f>SUM($Y$290:$Y$316)</f>
        <v>0.24760812000000001</v>
      </c>
      <c r="Z289" s="134"/>
      <c r="AA289" s="139">
        <f>SUM($AA$290:$AA$316)</f>
        <v>0</v>
      </c>
      <c r="AR289" s="140" t="s">
        <v>79</v>
      </c>
      <c r="AT289" s="140" t="s">
        <v>71</v>
      </c>
      <c r="AU289" s="140" t="s">
        <v>79</v>
      </c>
      <c r="AY289" s="140" t="s">
        <v>146</v>
      </c>
      <c r="BK289" s="141">
        <f>SUM($BK$290:$BK$316)</f>
        <v>0</v>
      </c>
    </row>
    <row r="290" spans="2:65" s="6" customFormat="1" ht="27" customHeight="1">
      <c r="B290" s="23"/>
      <c r="C290" s="143" t="s">
        <v>304</v>
      </c>
      <c r="D290" s="143" t="s">
        <v>147</v>
      </c>
      <c r="E290" s="144" t="s">
        <v>473</v>
      </c>
      <c r="F290" s="244" t="s">
        <v>474</v>
      </c>
      <c r="G290" s="245"/>
      <c r="H290" s="245"/>
      <c r="I290" s="245"/>
      <c r="J290" s="145" t="s">
        <v>272</v>
      </c>
      <c r="K290" s="146">
        <v>26.119</v>
      </c>
      <c r="L290" s="246">
        <v>0</v>
      </c>
      <c r="M290" s="245"/>
      <c r="N290" s="247">
        <f>ROUND($L$290*$K$290,3)</f>
        <v>0</v>
      </c>
      <c r="O290" s="245"/>
      <c r="P290" s="245"/>
      <c r="Q290" s="245"/>
      <c r="R290" s="25"/>
      <c r="T290" s="148"/>
      <c r="U290" s="31" t="s">
        <v>39</v>
      </c>
      <c r="V290" s="24"/>
      <c r="W290" s="149">
        <f>$V$290*$K$290</f>
        <v>0</v>
      </c>
      <c r="X290" s="149">
        <v>0.00948</v>
      </c>
      <c r="Y290" s="149">
        <f>$X$290*$K$290</f>
        <v>0.24760812000000001</v>
      </c>
      <c r="Z290" s="149">
        <v>0</v>
      </c>
      <c r="AA290" s="150">
        <f>$Z$290*$K$290</f>
        <v>0</v>
      </c>
      <c r="AR290" s="6" t="s">
        <v>151</v>
      </c>
      <c r="AT290" s="6" t="s">
        <v>147</v>
      </c>
      <c r="AU290" s="6" t="s">
        <v>124</v>
      </c>
      <c r="AY290" s="6" t="s">
        <v>146</v>
      </c>
      <c r="BE290" s="93">
        <f>IF($U$290="základná",$N$290,0)</f>
        <v>0</v>
      </c>
      <c r="BF290" s="93">
        <f>IF($U$290="znížená",$N$290,0)</f>
        <v>0</v>
      </c>
      <c r="BG290" s="93">
        <f>IF($U$290="zákl. prenesená",$N$290,0)</f>
        <v>0</v>
      </c>
      <c r="BH290" s="93">
        <f>IF($U$290="zníž. prenesená",$N$290,0)</f>
        <v>0</v>
      </c>
      <c r="BI290" s="93">
        <f>IF($U$290="nulová",$N$290,0)</f>
        <v>0</v>
      </c>
      <c r="BJ290" s="6" t="s">
        <v>124</v>
      </c>
      <c r="BK290" s="151">
        <f>ROUND($L$290*$K$290,3)</f>
        <v>0</v>
      </c>
      <c r="BL290" s="6" t="s">
        <v>151</v>
      </c>
      <c r="BM290" s="6" t="s">
        <v>475</v>
      </c>
    </row>
    <row r="291" spans="2:51" s="6" customFormat="1" ht="18.75" customHeight="1">
      <c r="B291" s="152"/>
      <c r="C291" s="153"/>
      <c r="D291" s="153"/>
      <c r="E291" s="153"/>
      <c r="F291" s="248" t="s">
        <v>439</v>
      </c>
      <c r="G291" s="249"/>
      <c r="H291" s="249"/>
      <c r="I291" s="249"/>
      <c r="J291" s="153"/>
      <c r="K291" s="153"/>
      <c r="L291" s="153"/>
      <c r="M291" s="153"/>
      <c r="N291" s="153"/>
      <c r="O291" s="153"/>
      <c r="P291" s="153"/>
      <c r="Q291" s="153"/>
      <c r="R291" s="154"/>
      <c r="T291" s="155"/>
      <c r="U291" s="153"/>
      <c r="V291" s="153"/>
      <c r="W291" s="153"/>
      <c r="X291" s="153"/>
      <c r="Y291" s="153"/>
      <c r="Z291" s="153"/>
      <c r="AA291" s="156"/>
      <c r="AT291" s="157" t="s">
        <v>154</v>
      </c>
      <c r="AU291" s="157" t="s">
        <v>124</v>
      </c>
      <c r="AV291" s="157" t="s">
        <v>79</v>
      </c>
      <c r="AW291" s="157" t="s">
        <v>114</v>
      </c>
      <c r="AX291" s="157" t="s">
        <v>72</v>
      </c>
      <c r="AY291" s="157" t="s">
        <v>146</v>
      </c>
    </row>
    <row r="292" spans="2:51" s="6" customFormat="1" ht="18.75" customHeight="1">
      <c r="B292" s="152"/>
      <c r="C292" s="153"/>
      <c r="D292" s="153"/>
      <c r="E292" s="153"/>
      <c r="F292" s="248" t="s">
        <v>389</v>
      </c>
      <c r="G292" s="249"/>
      <c r="H292" s="249"/>
      <c r="I292" s="249"/>
      <c r="J292" s="153"/>
      <c r="K292" s="153"/>
      <c r="L292" s="153"/>
      <c r="M292" s="153"/>
      <c r="N292" s="153"/>
      <c r="O292" s="153"/>
      <c r="P292" s="153"/>
      <c r="Q292" s="153"/>
      <c r="R292" s="154"/>
      <c r="T292" s="155"/>
      <c r="U292" s="153"/>
      <c r="V292" s="153"/>
      <c r="W292" s="153"/>
      <c r="X292" s="153"/>
      <c r="Y292" s="153"/>
      <c r="Z292" s="153"/>
      <c r="AA292" s="156"/>
      <c r="AT292" s="157" t="s">
        <v>154</v>
      </c>
      <c r="AU292" s="157" t="s">
        <v>124</v>
      </c>
      <c r="AV292" s="157" t="s">
        <v>79</v>
      </c>
      <c r="AW292" s="157" t="s">
        <v>114</v>
      </c>
      <c r="AX292" s="157" t="s">
        <v>72</v>
      </c>
      <c r="AY292" s="157" t="s">
        <v>146</v>
      </c>
    </row>
    <row r="293" spans="2:51" s="6" customFormat="1" ht="18.75" customHeight="1">
      <c r="B293" s="158"/>
      <c r="C293" s="159"/>
      <c r="D293" s="159"/>
      <c r="E293" s="159"/>
      <c r="F293" s="250" t="s">
        <v>476</v>
      </c>
      <c r="G293" s="251"/>
      <c r="H293" s="251"/>
      <c r="I293" s="251"/>
      <c r="J293" s="159"/>
      <c r="K293" s="160">
        <v>2.7</v>
      </c>
      <c r="L293" s="159"/>
      <c r="M293" s="159"/>
      <c r="N293" s="159"/>
      <c r="O293" s="159"/>
      <c r="P293" s="159"/>
      <c r="Q293" s="159"/>
      <c r="R293" s="161"/>
      <c r="T293" s="162"/>
      <c r="U293" s="159"/>
      <c r="V293" s="159"/>
      <c r="W293" s="159"/>
      <c r="X293" s="159"/>
      <c r="Y293" s="159"/>
      <c r="Z293" s="159"/>
      <c r="AA293" s="163"/>
      <c r="AT293" s="164" t="s">
        <v>154</v>
      </c>
      <c r="AU293" s="164" t="s">
        <v>124</v>
      </c>
      <c r="AV293" s="164" t="s">
        <v>124</v>
      </c>
      <c r="AW293" s="164" t="s">
        <v>114</v>
      </c>
      <c r="AX293" s="164" t="s">
        <v>72</v>
      </c>
      <c r="AY293" s="164" t="s">
        <v>146</v>
      </c>
    </row>
    <row r="294" spans="2:51" s="6" customFormat="1" ht="18.75" customHeight="1">
      <c r="B294" s="152"/>
      <c r="C294" s="153"/>
      <c r="D294" s="153"/>
      <c r="E294" s="153"/>
      <c r="F294" s="248" t="s">
        <v>391</v>
      </c>
      <c r="G294" s="249"/>
      <c r="H294" s="249"/>
      <c r="I294" s="249"/>
      <c r="J294" s="153"/>
      <c r="K294" s="153"/>
      <c r="L294" s="153"/>
      <c r="M294" s="153"/>
      <c r="N294" s="153"/>
      <c r="O294" s="153"/>
      <c r="P294" s="153"/>
      <c r="Q294" s="153"/>
      <c r="R294" s="154"/>
      <c r="T294" s="155"/>
      <c r="U294" s="153"/>
      <c r="V294" s="153"/>
      <c r="W294" s="153"/>
      <c r="X294" s="153"/>
      <c r="Y294" s="153"/>
      <c r="Z294" s="153"/>
      <c r="AA294" s="156"/>
      <c r="AT294" s="157" t="s">
        <v>154</v>
      </c>
      <c r="AU294" s="157" t="s">
        <v>124</v>
      </c>
      <c r="AV294" s="157" t="s">
        <v>79</v>
      </c>
      <c r="AW294" s="157" t="s">
        <v>114</v>
      </c>
      <c r="AX294" s="157" t="s">
        <v>72</v>
      </c>
      <c r="AY294" s="157" t="s">
        <v>146</v>
      </c>
    </row>
    <row r="295" spans="2:51" s="6" customFormat="1" ht="18.75" customHeight="1">
      <c r="B295" s="158"/>
      <c r="C295" s="159"/>
      <c r="D295" s="159"/>
      <c r="E295" s="159"/>
      <c r="F295" s="250" t="s">
        <v>477</v>
      </c>
      <c r="G295" s="251"/>
      <c r="H295" s="251"/>
      <c r="I295" s="251"/>
      <c r="J295" s="159"/>
      <c r="K295" s="160">
        <v>0.27</v>
      </c>
      <c r="L295" s="159"/>
      <c r="M295" s="159"/>
      <c r="N295" s="159"/>
      <c r="O295" s="159"/>
      <c r="P295" s="159"/>
      <c r="Q295" s="159"/>
      <c r="R295" s="161"/>
      <c r="T295" s="162"/>
      <c r="U295" s="159"/>
      <c r="V295" s="159"/>
      <c r="W295" s="159"/>
      <c r="X295" s="159"/>
      <c r="Y295" s="159"/>
      <c r="Z295" s="159"/>
      <c r="AA295" s="163"/>
      <c r="AT295" s="164" t="s">
        <v>154</v>
      </c>
      <c r="AU295" s="164" t="s">
        <v>124</v>
      </c>
      <c r="AV295" s="164" t="s">
        <v>124</v>
      </c>
      <c r="AW295" s="164" t="s">
        <v>114</v>
      </c>
      <c r="AX295" s="164" t="s">
        <v>72</v>
      </c>
      <c r="AY295" s="164" t="s">
        <v>146</v>
      </c>
    </row>
    <row r="296" spans="2:51" s="6" customFormat="1" ht="18.75" customHeight="1">
      <c r="B296" s="152"/>
      <c r="C296" s="153"/>
      <c r="D296" s="153"/>
      <c r="E296" s="153"/>
      <c r="F296" s="248" t="s">
        <v>393</v>
      </c>
      <c r="G296" s="249"/>
      <c r="H296" s="249"/>
      <c r="I296" s="249"/>
      <c r="J296" s="153"/>
      <c r="K296" s="153"/>
      <c r="L296" s="153"/>
      <c r="M296" s="153"/>
      <c r="N296" s="153"/>
      <c r="O296" s="153"/>
      <c r="P296" s="153"/>
      <c r="Q296" s="153"/>
      <c r="R296" s="154"/>
      <c r="T296" s="155"/>
      <c r="U296" s="153"/>
      <c r="V296" s="153"/>
      <c r="W296" s="153"/>
      <c r="X296" s="153"/>
      <c r="Y296" s="153"/>
      <c r="Z296" s="153"/>
      <c r="AA296" s="156"/>
      <c r="AT296" s="157" t="s">
        <v>154</v>
      </c>
      <c r="AU296" s="157" t="s">
        <v>124</v>
      </c>
      <c r="AV296" s="157" t="s">
        <v>79</v>
      </c>
      <c r="AW296" s="157" t="s">
        <v>114</v>
      </c>
      <c r="AX296" s="157" t="s">
        <v>72</v>
      </c>
      <c r="AY296" s="157" t="s">
        <v>146</v>
      </c>
    </row>
    <row r="297" spans="2:51" s="6" customFormat="1" ht="18.75" customHeight="1">
      <c r="B297" s="158"/>
      <c r="C297" s="159"/>
      <c r="D297" s="159"/>
      <c r="E297" s="159"/>
      <c r="F297" s="250" t="s">
        <v>478</v>
      </c>
      <c r="G297" s="251"/>
      <c r="H297" s="251"/>
      <c r="I297" s="251"/>
      <c r="J297" s="159"/>
      <c r="K297" s="160">
        <v>0.81</v>
      </c>
      <c r="L297" s="159"/>
      <c r="M297" s="159"/>
      <c r="N297" s="159"/>
      <c r="O297" s="159"/>
      <c r="P297" s="159"/>
      <c r="Q297" s="159"/>
      <c r="R297" s="161"/>
      <c r="T297" s="162"/>
      <c r="U297" s="159"/>
      <c r="V297" s="159"/>
      <c r="W297" s="159"/>
      <c r="X297" s="159"/>
      <c r="Y297" s="159"/>
      <c r="Z297" s="159"/>
      <c r="AA297" s="163"/>
      <c r="AT297" s="164" t="s">
        <v>154</v>
      </c>
      <c r="AU297" s="164" t="s">
        <v>124</v>
      </c>
      <c r="AV297" s="164" t="s">
        <v>124</v>
      </c>
      <c r="AW297" s="164" t="s">
        <v>114</v>
      </c>
      <c r="AX297" s="164" t="s">
        <v>72</v>
      </c>
      <c r="AY297" s="164" t="s">
        <v>146</v>
      </c>
    </row>
    <row r="298" spans="2:51" s="6" customFormat="1" ht="18.75" customHeight="1">
      <c r="B298" s="152"/>
      <c r="C298" s="153"/>
      <c r="D298" s="153"/>
      <c r="E298" s="153"/>
      <c r="F298" s="248" t="s">
        <v>395</v>
      </c>
      <c r="G298" s="249"/>
      <c r="H298" s="249"/>
      <c r="I298" s="249"/>
      <c r="J298" s="153"/>
      <c r="K298" s="153"/>
      <c r="L298" s="153"/>
      <c r="M298" s="153"/>
      <c r="N298" s="153"/>
      <c r="O298" s="153"/>
      <c r="P298" s="153"/>
      <c r="Q298" s="153"/>
      <c r="R298" s="154"/>
      <c r="T298" s="155"/>
      <c r="U298" s="153"/>
      <c r="V298" s="153"/>
      <c r="W298" s="153"/>
      <c r="X298" s="153"/>
      <c r="Y298" s="153"/>
      <c r="Z298" s="153"/>
      <c r="AA298" s="156"/>
      <c r="AT298" s="157" t="s">
        <v>154</v>
      </c>
      <c r="AU298" s="157" t="s">
        <v>124</v>
      </c>
      <c r="AV298" s="157" t="s">
        <v>79</v>
      </c>
      <c r="AW298" s="157" t="s">
        <v>114</v>
      </c>
      <c r="AX298" s="157" t="s">
        <v>72</v>
      </c>
      <c r="AY298" s="157" t="s">
        <v>146</v>
      </c>
    </row>
    <row r="299" spans="2:51" s="6" customFormat="1" ht="18.75" customHeight="1">
      <c r="B299" s="158"/>
      <c r="C299" s="159"/>
      <c r="D299" s="159"/>
      <c r="E299" s="159"/>
      <c r="F299" s="250" t="s">
        <v>479</v>
      </c>
      <c r="G299" s="251"/>
      <c r="H299" s="251"/>
      <c r="I299" s="251"/>
      <c r="J299" s="159"/>
      <c r="K299" s="160">
        <v>0.405</v>
      </c>
      <c r="L299" s="159"/>
      <c r="M299" s="159"/>
      <c r="N299" s="159"/>
      <c r="O299" s="159"/>
      <c r="P299" s="159"/>
      <c r="Q299" s="159"/>
      <c r="R299" s="161"/>
      <c r="T299" s="162"/>
      <c r="U299" s="159"/>
      <c r="V299" s="159"/>
      <c r="W299" s="159"/>
      <c r="X299" s="159"/>
      <c r="Y299" s="159"/>
      <c r="Z299" s="159"/>
      <c r="AA299" s="163"/>
      <c r="AT299" s="164" t="s">
        <v>154</v>
      </c>
      <c r="AU299" s="164" t="s">
        <v>124</v>
      </c>
      <c r="AV299" s="164" t="s">
        <v>124</v>
      </c>
      <c r="AW299" s="164" t="s">
        <v>114</v>
      </c>
      <c r="AX299" s="164" t="s">
        <v>72</v>
      </c>
      <c r="AY299" s="164" t="s">
        <v>146</v>
      </c>
    </row>
    <row r="300" spans="2:51" s="6" customFormat="1" ht="18.75" customHeight="1">
      <c r="B300" s="152"/>
      <c r="C300" s="153"/>
      <c r="D300" s="153"/>
      <c r="E300" s="153"/>
      <c r="F300" s="248" t="s">
        <v>397</v>
      </c>
      <c r="G300" s="249"/>
      <c r="H300" s="249"/>
      <c r="I300" s="249"/>
      <c r="J300" s="153"/>
      <c r="K300" s="153"/>
      <c r="L300" s="153"/>
      <c r="M300" s="153"/>
      <c r="N300" s="153"/>
      <c r="O300" s="153"/>
      <c r="P300" s="153"/>
      <c r="Q300" s="153"/>
      <c r="R300" s="154"/>
      <c r="T300" s="155"/>
      <c r="U300" s="153"/>
      <c r="V300" s="153"/>
      <c r="W300" s="153"/>
      <c r="X300" s="153"/>
      <c r="Y300" s="153"/>
      <c r="Z300" s="153"/>
      <c r="AA300" s="156"/>
      <c r="AT300" s="157" t="s">
        <v>154</v>
      </c>
      <c r="AU300" s="157" t="s">
        <v>124</v>
      </c>
      <c r="AV300" s="157" t="s">
        <v>79</v>
      </c>
      <c r="AW300" s="157" t="s">
        <v>114</v>
      </c>
      <c r="AX300" s="157" t="s">
        <v>72</v>
      </c>
      <c r="AY300" s="157" t="s">
        <v>146</v>
      </c>
    </row>
    <row r="301" spans="2:51" s="6" customFormat="1" ht="18.75" customHeight="1">
      <c r="B301" s="158"/>
      <c r="C301" s="159"/>
      <c r="D301" s="159"/>
      <c r="E301" s="159"/>
      <c r="F301" s="250" t="s">
        <v>477</v>
      </c>
      <c r="G301" s="251"/>
      <c r="H301" s="251"/>
      <c r="I301" s="251"/>
      <c r="J301" s="159"/>
      <c r="K301" s="160">
        <v>0.27</v>
      </c>
      <c r="L301" s="159"/>
      <c r="M301" s="159"/>
      <c r="N301" s="159"/>
      <c r="O301" s="159"/>
      <c r="P301" s="159"/>
      <c r="Q301" s="159"/>
      <c r="R301" s="161"/>
      <c r="T301" s="162"/>
      <c r="U301" s="159"/>
      <c r="V301" s="159"/>
      <c r="W301" s="159"/>
      <c r="X301" s="159"/>
      <c r="Y301" s="159"/>
      <c r="Z301" s="159"/>
      <c r="AA301" s="163"/>
      <c r="AT301" s="164" t="s">
        <v>154</v>
      </c>
      <c r="AU301" s="164" t="s">
        <v>124</v>
      </c>
      <c r="AV301" s="164" t="s">
        <v>124</v>
      </c>
      <c r="AW301" s="164" t="s">
        <v>114</v>
      </c>
      <c r="AX301" s="164" t="s">
        <v>72</v>
      </c>
      <c r="AY301" s="164" t="s">
        <v>146</v>
      </c>
    </row>
    <row r="302" spans="2:51" s="6" customFormat="1" ht="18.75" customHeight="1">
      <c r="B302" s="152"/>
      <c r="C302" s="153"/>
      <c r="D302" s="153"/>
      <c r="E302" s="153"/>
      <c r="F302" s="248" t="s">
        <v>398</v>
      </c>
      <c r="G302" s="249"/>
      <c r="H302" s="249"/>
      <c r="I302" s="249"/>
      <c r="J302" s="153"/>
      <c r="K302" s="153"/>
      <c r="L302" s="153"/>
      <c r="M302" s="153"/>
      <c r="N302" s="153"/>
      <c r="O302" s="153"/>
      <c r="P302" s="153"/>
      <c r="Q302" s="153"/>
      <c r="R302" s="154"/>
      <c r="T302" s="155"/>
      <c r="U302" s="153"/>
      <c r="V302" s="153"/>
      <c r="W302" s="153"/>
      <c r="X302" s="153"/>
      <c r="Y302" s="153"/>
      <c r="Z302" s="153"/>
      <c r="AA302" s="156"/>
      <c r="AT302" s="157" t="s">
        <v>154</v>
      </c>
      <c r="AU302" s="157" t="s">
        <v>124</v>
      </c>
      <c r="AV302" s="157" t="s">
        <v>79</v>
      </c>
      <c r="AW302" s="157" t="s">
        <v>114</v>
      </c>
      <c r="AX302" s="157" t="s">
        <v>72</v>
      </c>
      <c r="AY302" s="157" t="s">
        <v>146</v>
      </c>
    </row>
    <row r="303" spans="2:51" s="6" customFormat="1" ht="18.75" customHeight="1">
      <c r="B303" s="158"/>
      <c r="C303" s="159"/>
      <c r="D303" s="159"/>
      <c r="E303" s="159"/>
      <c r="F303" s="250" t="s">
        <v>480</v>
      </c>
      <c r="G303" s="251"/>
      <c r="H303" s="251"/>
      <c r="I303" s="251"/>
      <c r="J303" s="159"/>
      <c r="K303" s="160">
        <v>0.63</v>
      </c>
      <c r="L303" s="159"/>
      <c r="M303" s="159"/>
      <c r="N303" s="159"/>
      <c r="O303" s="159"/>
      <c r="P303" s="159"/>
      <c r="Q303" s="159"/>
      <c r="R303" s="161"/>
      <c r="T303" s="162"/>
      <c r="U303" s="159"/>
      <c r="V303" s="159"/>
      <c r="W303" s="159"/>
      <c r="X303" s="159"/>
      <c r="Y303" s="159"/>
      <c r="Z303" s="159"/>
      <c r="AA303" s="163"/>
      <c r="AT303" s="164" t="s">
        <v>154</v>
      </c>
      <c r="AU303" s="164" t="s">
        <v>124</v>
      </c>
      <c r="AV303" s="164" t="s">
        <v>124</v>
      </c>
      <c r="AW303" s="164" t="s">
        <v>114</v>
      </c>
      <c r="AX303" s="164" t="s">
        <v>72</v>
      </c>
      <c r="AY303" s="164" t="s">
        <v>146</v>
      </c>
    </row>
    <row r="304" spans="2:51" s="6" customFormat="1" ht="18.75" customHeight="1">
      <c r="B304" s="152"/>
      <c r="C304" s="153"/>
      <c r="D304" s="153"/>
      <c r="E304" s="153"/>
      <c r="F304" s="248" t="s">
        <v>400</v>
      </c>
      <c r="G304" s="249"/>
      <c r="H304" s="249"/>
      <c r="I304" s="249"/>
      <c r="J304" s="153"/>
      <c r="K304" s="153"/>
      <c r="L304" s="153"/>
      <c r="M304" s="153"/>
      <c r="N304" s="153"/>
      <c r="O304" s="153"/>
      <c r="P304" s="153"/>
      <c r="Q304" s="153"/>
      <c r="R304" s="154"/>
      <c r="T304" s="155"/>
      <c r="U304" s="153"/>
      <c r="V304" s="153"/>
      <c r="W304" s="153"/>
      <c r="X304" s="153"/>
      <c r="Y304" s="153"/>
      <c r="Z304" s="153"/>
      <c r="AA304" s="156"/>
      <c r="AT304" s="157" t="s">
        <v>154</v>
      </c>
      <c r="AU304" s="157" t="s">
        <v>124</v>
      </c>
      <c r="AV304" s="157" t="s">
        <v>79</v>
      </c>
      <c r="AW304" s="157" t="s">
        <v>114</v>
      </c>
      <c r="AX304" s="157" t="s">
        <v>72</v>
      </c>
      <c r="AY304" s="157" t="s">
        <v>146</v>
      </c>
    </row>
    <row r="305" spans="2:51" s="6" customFormat="1" ht="18.75" customHeight="1">
      <c r="B305" s="158"/>
      <c r="C305" s="159"/>
      <c r="D305" s="159"/>
      <c r="E305" s="159"/>
      <c r="F305" s="250" t="s">
        <v>481</v>
      </c>
      <c r="G305" s="251"/>
      <c r="H305" s="251"/>
      <c r="I305" s="251"/>
      <c r="J305" s="159"/>
      <c r="K305" s="160">
        <v>0.504</v>
      </c>
      <c r="L305" s="159"/>
      <c r="M305" s="159"/>
      <c r="N305" s="159"/>
      <c r="O305" s="159"/>
      <c r="P305" s="159"/>
      <c r="Q305" s="159"/>
      <c r="R305" s="161"/>
      <c r="T305" s="162"/>
      <c r="U305" s="159"/>
      <c r="V305" s="159"/>
      <c r="W305" s="159"/>
      <c r="X305" s="159"/>
      <c r="Y305" s="159"/>
      <c r="Z305" s="159"/>
      <c r="AA305" s="163"/>
      <c r="AT305" s="164" t="s">
        <v>154</v>
      </c>
      <c r="AU305" s="164" t="s">
        <v>124</v>
      </c>
      <c r="AV305" s="164" t="s">
        <v>124</v>
      </c>
      <c r="AW305" s="164" t="s">
        <v>114</v>
      </c>
      <c r="AX305" s="164" t="s">
        <v>72</v>
      </c>
      <c r="AY305" s="164" t="s">
        <v>146</v>
      </c>
    </row>
    <row r="306" spans="2:51" s="6" customFormat="1" ht="18.75" customHeight="1">
      <c r="B306" s="152"/>
      <c r="C306" s="153"/>
      <c r="D306" s="153"/>
      <c r="E306" s="153"/>
      <c r="F306" s="248" t="s">
        <v>402</v>
      </c>
      <c r="G306" s="249"/>
      <c r="H306" s="249"/>
      <c r="I306" s="249"/>
      <c r="J306" s="153"/>
      <c r="K306" s="153"/>
      <c r="L306" s="153"/>
      <c r="M306" s="153"/>
      <c r="N306" s="153"/>
      <c r="O306" s="153"/>
      <c r="P306" s="153"/>
      <c r="Q306" s="153"/>
      <c r="R306" s="154"/>
      <c r="T306" s="155"/>
      <c r="U306" s="153"/>
      <c r="V306" s="153"/>
      <c r="W306" s="153"/>
      <c r="X306" s="153"/>
      <c r="Y306" s="153"/>
      <c r="Z306" s="153"/>
      <c r="AA306" s="156"/>
      <c r="AT306" s="157" t="s">
        <v>154</v>
      </c>
      <c r="AU306" s="157" t="s">
        <v>124</v>
      </c>
      <c r="AV306" s="157" t="s">
        <v>79</v>
      </c>
      <c r="AW306" s="157" t="s">
        <v>114</v>
      </c>
      <c r="AX306" s="157" t="s">
        <v>72</v>
      </c>
      <c r="AY306" s="157" t="s">
        <v>146</v>
      </c>
    </row>
    <row r="307" spans="2:51" s="6" customFormat="1" ht="18.75" customHeight="1">
      <c r="B307" s="158"/>
      <c r="C307" s="159"/>
      <c r="D307" s="159"/>
      <c r="E307" s="159"/>
      <c r="F307" s="250" t="s">
        <v>482</v>
      </c>
      <c r="G307" s="251"/>
      <c r="H307" s="251"/>
      <c r="I307" s="251"/>
      <c r="J307" s="159"/>
      <c r="K307" s="160">
        <v>1.935</v>
      </c>
      <c r="L307" s="159"/>
      <c r="M307" s="159"/>
      <c r="N307" s="159"/>
      <c r="O307" s="159"/>
      <c r="P307" s="159"/>
      <c r="Q307" s="159"/>
      <c r="R307" s="161"/>
      <c r="T307" s="162"/>
      <c r="U307" s="159"/>
      <c r="V307" s="159"/>
      <c r="W307" s="159"/>
      <c r="X307" s="159"/>
      <c r="Y307" s="159"/>
      <c r="Z307" s="159"/>
      <c r="AA307" s="163"/>
      <c r="AT307" s="164" t="s">
        <v>154</v>
      </c>
      <c r="AU307" s="164" t="s">
        <v>124</v>
      </c>
      <c r="AV307" s="164" t="s">
        <v>124</v>
      </c>
      <c r="AW307" s="164" t="s">
        <v>114</v>
      </c>
      <c r="AX307" s="164" t="s">
        <v>72</v>
      </c>
      <c r="AY307" s="164" t="s">
        <v>146</v>
      </c>
    </row>
    <row r="308" spans="2:51" s="6" customFormat="1" ht="18.75" customHeight="1">
      <c r="B308" s="152"/>
      <c r="C308" s="153"/>
      <c r="D308" s="153"/>
      <c r="E308" s="153"/>
      <c r="F308" s="248" t="s">
        <v>404</v>
      </c>
      <c r="G308" s="249"/>
      <c r="H308" s="249"/>
      <c r="I308" s="249"/>
      <c r="J308" s="153"/>
      <c r="K308" s="153"/>
      <c r="L308" s="153"/>
      <c r="M308" s="153"/>
      <c r="N308" s="153"/>
      <c r="O308" s="153"/>
      <c r="P308" s="153"/>
      <c r="Q308" s="153"/>
      <c r="R308" s="154"/>
      <c r="T308" s="155"/>
      <c r="U308" s="153"/>
      <c r="V308" s="153"/>
      <c r="W308" s="153"/>
      <c r="X308" s="153"/>
      <c r="Y308" s="153"/>
      <c r="Z308" s="153"/>
      <c r="AA308" s="156"/>
      <c r="AT308" s="157" t="s">
        <v>154</v>
      </c>
      <c r="AU308" s="157" t="s">
        <v>124</v>
      </c>
      <c r="AV308" s="157" t="s">
        <v>79</v>
      </c>
      <c r="AW308" s="157" t="s">
        <v>114</v>
      </c>
      <c r="AX308" s="157" t="s">
        <v>72</v>
      </c>
      <c r="AY308" s="157" t="s">
        <v>146</v>
      </c>
    </row>
    <row r="309" spans="2:51" s="6" customFormat="1" ht="18.75" customHeight="1">
      <c r="B309" s="158"/>
      <c r="C309" s="159"/>
      <c r="D309" s="159"/>
      <c r="E309" s="159"/>
      <c r="F309" s="250" t="s">
        <v>479</v>
      </c>
      <c r="G309" s="251"/>
      <c r="H309" s="251"/>
      <c r="I309" s="251"/>
      <c r="J309" s="159"/>
      <c r="K309" s="160">
        <v>0.405</v>
      </c>
      <c r="L309" s="159"/>
      <c r="M309" s="159"/>
      <c r="N309" s="159"/>
      <c r="O309" s="159"/>
      <c r="P309" s="159"/>
      <c r="Q309" s="159"/>
      <c r="R309" s="161"/>
      <c r="T309" s="162"/>
      <c r="U309" s="159"/>
      <c r="V309" s="159"/>
      <c r="W309" s="159"/>
      <c r="X309" s="159"/>
      <c r="Y309" s="159"/>
      <c r="Z309" s="159"/>
      <c r="AA309" s="163"/>
      <c r="AT309" s="164" t="s">
        <v>154</v>
      </c>
      <c r="AU309" s="164" t="s">
        <v>124</v>
      </c>
      <c r="AV309" s="164" t="s">
        <v>124</v>
      </c>
      <c r="AW309" s="164" t="s">
        <v>114</v>
      </c>
      <c r="AX309" s="164" t="s">
        <v>72</v>
      </c>
      <c r="AY309" s="164" t="s">
        <v>146</v>
      </c>
    </row>
    <row r="310" spans="2:51" s="6" customFormat="1" ht="18.75" customHeight="1">
      <c r="B310" s="152"/>
      <c r="C310" s="153"/>
      <c r="D310" s="153"/>
      <c r="E310" s="153"/>
      <c r="F310" s="248" t="s">
        <v>405</v>
      </c>
      <c r="G310" s="249"/>
      <c r="H310" s="249"/>
      <c r="I310" s="249"/>
      <c r="J310" s="153"/>
      <c r="K310" s="153"/>
      <c r="L310" s="153"/>
      <c r="M310" s="153"/>
      <c r="N310" s="153"/>
      <c r="O310" s="153"/>
      <c r="P310" s="153"/>
      <c r="Q310" s="153"/>
      <c r="R310" s="154"/>
      <c r="T310" s="155"/>
      <c r="U310" s="153"/>
      <c r="V310" s="153"/>
      <c r="W310" s="153"/>
      <c r="X310" s="153"/>
      <c r="Y310" s="153"/>
      <c r="Z310" s="153"/>
      <c r="AA310" s="156"/>
      <c r="AT310" s="157" t="s">
        <v>154</v>
      </c>
      <c r="AU310" s="157" t="s">
        <v>124</v>
      </c>
      <c r="AV310" s="157" t="s">
        <v>79</v>
      </c>
      <c r="AW310" s="157" t="s">
        <v>114</v>
      </c>
      <c r="AX310" s="157" t="s">
        <v>72</v>
      </c>
      <c r="AY310" s="157" t="s">
        <v>146</v>
      </c>
    </row>
    <row r="311" spans="2:51" s="6" customFormat="1" ht="18.75" customHeight="1">
      <c r="B311" s="158"/>
      <c r="C311" s="159"/>
      <c r="D311" s="159"/>
      <c r="E311" s="159"/>
      <c r="F311" s="250" t="s">
        <v>483</v>
      </c>
      <c r="G311" s="251"/>
      <c r="H311" s="251"/>
      <c r="I311" s="251"/>
      <c r="J311" s="159"/>
      <c r="K311" s="160">
        <v>2.025</v>
      </c>
      <c r="L311" s="159"/>
      <c r="M311" s="159"/>
      <c r="N311" s="159"/>
      <c r="O311" s="159"/>
      <c r="P311" s="159"/>
      <c r="Q311" s="159"/>
      <c r="R311" s="161"/>
      <c r="T311" s="162"/>
      <c r="U311" s="159"/>
      <c r="V311" s="159"/>
      <c r="W311" s="159"/>
      <c r="X311" s="159"/>
      <c r="Y311" s="159"/>
      <c r="Z311" s="159"/>
      <c r="AA311" s="163"/>
      <c r="AT311" s="164" t="s">
        <v>154</v>
      </c>
      <c r="AU311" s="164" t="s">
        <v>124</v>
      </c>
      <c r="AV311" s="164" t="s">
        <v>124</v>
      </c>
      <c r="AW311" s="164" t="s">
        <v>114</v>
      </c>
      <c r="AX311" s="164" t="s">
        <v>72</v>
      </c>
      <c r="AY311" s="164" t="s">
        <v>146</v>
      </c>
    </row>
    <row r="312" spans="2:51" s="6" customFormat="1" ht="18.75" customHeight="1">
      <c r="B312" s="152"/>
      <c r="C312" s="153"/>
      <c r="D312" s="153"/>
      <c r="E312" s="153"/>
      <c r="F312" s="248" t="s">
        <v>407</v>
      </c>
      <c r="G312" s="249"/>
      <c r="H312" s="249"/>
      <c r="I312" s="249"/>
      <c r="J312" s="153"/>
      <c r="K312" s="153"/>
      <c r="L312" s="153"/>
      <c r="M312" s="153"/>
      <c r="N312" s="153"/>
      <c r="O312" s="153"/>
      <c r="P312" s="153"/>
      <c r="Q312" s="153"/>
      <c r="R312" s="154"/>
      <c r="T312" s="155"/>
      <c r="U312" s="153"/>
      <c r="V312" s="153"/>
      <c r="W312" s="153"/>
      <c r="X312" s="153"/>
      <c r="Y312" s="153"/>
      <c r="Z312" s="153"/>
      <c r="AA312" s="156"/>
      <c r="AT312" s="157" t="s">
        <v>154</v>
      </c>
      <c r="AU312" s="157" t="s">
        <v>124</v>
      </c>
      <c r="AV312" s="157" t="s">
        <v>79</v>
      </c>
      <c r="AW312" s="157" t="s">
        <v>114</v>
      </c>
      <c r="AX312" s="157" t="s">
        <v>72</v>
      </c>
      <c r="AY312" s="157" t="s">
        <v>146</v>
      </c>
    </row>
    <row r="313" spans="2:51" s="6" customFormat="1" ht="18.75" customHeight="1">
      <c r="B313" s="158"/>
      <c r="C313" s="159"/>
      <c r="D313" s="159"/>
      <c r="E313" s="159"/>
      <c r="F313" s="250" t="s">
        <v>484</v>
      </c>
      <c r="G313" s="251"/>
      <c r="H313" s="251"/>
      <c r="I313" s="251"/>
      <c r="J313" s="159"/>
      <c r="K313" s="160">
        <v>1.184</v>
      </c>
      <c r="L313" s="159"/>
      <c r="M313" s="159"/>
      <c r="N313" s="159"/>
      <c r="O313" s="159"/>
      <c r="P313" s="159"/>
      <c r="Q313" s="159"/>
      <c r="R313" s="161"/>
      <c r="T313" s="162"/>
      <c r="U313" s="159"/>
      <c r="V313" s="159"/>
      <c r="W313" s="159"/>
      <c r="X313" s="159"/>
      <c r="Y313" s="159"/>
      <c r="Z313" s="159"/>
      <c r="AA313" s="163"/>
      <c r="AT313" s="164" t="s">
        <v>154</v>
      </c>
      <c r="AU313" s="164" t="s">
        <v>124</v>
      </c>
      <c r="AV313" s="164" t="s">
        <v>124</v>
      </c>
      <c r="AW313" s="164" t="s">
        <v>114</v>
      </c>
      <c r="AX313" s="164" t="s">
        <v>72</v>
      </c>
      <c r="AY313" s="164" t="s">
        <v>146</v>
      </c>
    </row>
    <row r="314" spans="2:51" s="6" customFormat="1" ht="18.75" customHeight="1">
      <c r="B314" s="152"/>
      <c r="C314" s="153"/>
      <c r="D314" s="153"/>
      <c r="E314" s="153"/>
      <c r="F314" s="248" t="s">
        <v>464</v>
      </c>
      <c r="G314" s="249"/>
      <c r="H314" s="249"/>
      <c r="I314" s="249"/>
      <c r="J314" s="153"/>
      <c r="K314" s="153"/>
      <c r="L314" s="153"/>
      <c r="M314" s="153"/>
      <c r="N314" s="153"/>
      <c r="O314" s="153"/>
      <c r="P314" s="153"/>
      <c r="Q314" s="153"/>
      <c r="R314" s="154"/>
      <c r="T314" s="155"/>
      <c r="U314" s="153"/>
      <c r="V314" s="153"/>
      <c r="W314" s="153"/>
      <c r="X314" s="153"/>
      <c r="Y314" s="153"/>
      <c r="Z314" s="153"/>
      <c r="AA314" s="156"/>
      <c r="AT314" s="157" t="s">
        <v>154</v>
      </c>
      <c r="AU314" s="157" t="s">
        <v>124</v>
      </c>
      <c r="AV314" s="157" t="s">
        <v>79</v>
      </c>
      <c r="AW314" s="157" t="s">
        <v>114</v>
      </c>
      <c r="AX314" s="157" t="s">
        <v>72</v>
      </c>
      <c r="AY314" s="157" t="s">
        <v>146</v>
      </c>
    </row>
    <row r="315" spans="2:51" s="6" customFormat="1" ht="46.5" customHeight="1">
      <c r="B315" s="158"/>
      <c r="C315" s="159"/>
      <c r="D315" s="159"/>
      <c r="E315" s="159"/>
      <c r="F315" s="250" t="s">
        <v>485</v>
      </c>
      <c r="G315" s="251"/>
      <c r="H315" s="251"/>
      <c r="I315" s="251"/>
      <c r="J315" s="159"/>
      <c r="K315" s="160">
        <v>14.981</v>
      </c>
      <c r="L315" s="159"/>
      <c r="M315" s="159"/>
      <c r="N315" s="159"/>
      <c r="O315" s="159"/>
      <c r="P315" s="159"/>
      <c r="Q315" s="159"/>
      <c r="R315" s="161"/>
      <c r="T315" s="162"/>
      <c r="U315" s="159"/>
      <c r="V315" s="159"/>
      <c r="W315" s="159"/>
      <c r="X315" s="159"/>
      <c r="Y315" s="159"/>
      <c r="Z315" s="159"/>
      <c r="AA315" s="163"/>
      <c r="AT315" s="164" t="s">
        <v>154</v>
      </c>
      <c r="AU315" s="164" t="s">
        <v>124</v>
      </c>
      <c r="AV315" s="164" t="s">
        <v>124</v>
      </c>
      <c r="AW315" s="164" t="s">
        <v>114</v>
      </c>
      <c r="AX315" s="164" t="s">
        <v>72</v>
      </c>
      <c r="AY315" s="164" t="s">
        <v>146</v>
      </c>
    </row>
    <row r="316" spans="2:51" s="6" customFormat="1" ht="18.75" customHeight="1">
      <c r="B316" s="173"/>
      <c r="C316" s="174"/>
      <c r="D316" s="174"/>
      <c r="E316" s="174"/>
      <c r="F316" s="261" t="s">
        <v>254</v>
      </c>
      <c r="G316" s="262"/>
      <c r="H316" s="262"/>
      <c r="I316" s="262"/>
      <c r="J316" s="174"/>
      <c r="K316" s="175">
        <v>26.119</v>
      </c>
      <c r="L316" s="174"/>
      <c r="M316" s="174"/>
      <c r="N316" s="174"/>
      <c r="O316" s="174"/>
      <c r="P316" s="174"/>
      <c r="Q316" s="174"/>
      <c r="R316" s="176"/>
      <c r="T316" s="177"/>
      <c r="U316" s="174"/>
      <c r="V316" s="174"/>
      <c r="W316" s="174"/>
      <c r="X316" s="174"/>
      <c r="Y316" s="174"/>
      <c r="Z316" s="174"/>
      <c r="AA316" s="178"/>
      <c r="AT316" s="179" t="s">
        <v>154</v>
      </c>
      <c r="AU316" s="179" t="s">
        <v>124</v>
      </c>
      <c r="AV316" s="179" t="s">
        <v>151</v>
      </c>
      <c r="AW316" s="179" t="s">
        <v>114</v>
      </c>
      <c r="AX316" s="179" t="s">
        <v>79</v>
      </c>
      <c r="AY316" s="179" t="s">
        <v>146</v>
      </c>
    </row>
    <row r="317" spans="2:63" s="132" customFormat="1" ht="30.75" customHeight="1">
      <c r="B317" s="133"/>
      <c r="C317" s="134"/>
      <c r="D317" s="142" t="s">
        <v>119</v>
      </c>
      <c r="E317" s="142"/>
      <c r="F317" s="142"/>
      <c r="G317" s="142"/>
      <c r="H317" s="142"/>
      <c r="I317" s="142"/>
      <c r="J317" s="142"/>
      <c r="K317" s="142"/>
      <c r="L317" s="142"/>
      <c r="M317" s="142"/>
      <c r="N317" s="260">
        <f>$BK$317</f>
        <v>0</v>
      </c>
      <c r="O317" s="259"/>
      <c r="P317" s="259"/>
      <c r="Q317" s="259"/>
      <c r="R317" s="136"/>
      <c r="T317" s="137"/>
      <c r="U317" s="134"/>
      <c r="V317" s="134"/>
      <c r="W317" s="138">
        <f>$W$318</f>
        <v>0</v>
      </c>
      <c r="X317" s="134"/>
      <c r="Y317" s="138">
        <f>$Y$318</f>
        <v>0</v>
      </c>
      <c r="Z317" s="134"/>
      <c r="AA317" s="139">
        <f>$AA$318</f>
        <v>0</v>
      </c>
      <c r="AR317" s="140" t="s">
        <v>79</v>
      </c>
      <c r="AT317" s="140" t="s">
        <v>71</v>
      </c>
      <c r="AU317" s="140" t="s">
        <v>79</v>
      </c>
      <c r="AY317" s="140" t="s">
        <v>146</v>
      </c>
      <c r="BK317" s="141">
        <f>$BK$318</f>
        <v>0</v>
      </c>
    </row>
    <row r="318" spans="2:65" s="6" customFormat="1" ht="27" customHeight="1">
      <c r="B318" s="23"/>
      <c r="C318" s="143" t="s">
        <v>308</v>
      </c>
      <c r="D318" s="143" t="s">
        <v>147</v>
      </c>
      <c r="E318" s="144" t="s">
        <v>305</v>
      </c>
      <c r="F318" s="244" t="s">
        <v>306</v>
      </c>
      <c r="G318" s="245"/>
      <c r="H318" s="245"/>
      <c r="I318" s="245"/>
      <c r="J318" s="145" t="s">
        <v>195</v>
      </c>
      <c r="K318" s="146">
        <v>68.147</v>
      </c>
      <c r="L318" s="246">
        <v>0</v>
      </c>
      <c r="M318" s="245"/>
      <c r="N318" s="247">
        <f>ROUND($L$318*$K$318,3)</f>
        <v>0</v>
      </c>
      <c r="O318" s="245"/>
      <c r="P318" s="245"/>
      <c r="Q318" s="245"/>
      <c r="R318" s="25"/>
      <c r="T318" s="148"/>
      <c r="U318" s="31" t="s">
        <v>39</v>
      </c>
      <c r="V318" s="24"/>
      <c r="W318" s="149">
        <f>$V$318*$K$318</f>
        <v>0</v>
      </c>
      <c r="X318" s="149">
        <v>0</v>
      </c>
      <c r="Y318" s="149">
        <f>$X$318*$K$318</f>
        <v>0</v>
      </c>
      <c r="Z318" s="149">
        <v>0</v>
      </c>
      <c r="AA318" s="150">
        <f>$Z$318*$K$318</f>
        <v>0</v>
      </c>
      <c r="AR318" s="6" t="s">
        <v>151</v>
      </c>
      <c r="AT318" s="6" t="s">
        <v>147</v>
      </c>
      <c r="AU318" s="6" t="s">
        <v>124</v>
      </c>
      <c r="AY318" s="6" t="s">
        <v>146</v>
      </c>
      <c r="BE318" s="93">
        <f>IF($U$318="základná",$N$318,0)</f>
        <v>0</v>
      </c>
      <c r="BF318" s="93">
        <f>IF($U$318="znížená",$N$318,0)</f>
        <v>0</v>
      </c>
      <c r="BG318" s="93">
        <f>IF($U$318="zákl. prenesená",$N$318,0)</f>
        <v>0</v>
      </c>
      <c r="BH318" s="93">
        <f>IF($U$318="zníž. prenesená",$N$318,0)</f>
        <v>0</v>
      </c>
      <c r="BI318" s="93">
        <f>IF($U$318="nulová",$N$318,0)</f>
        <v>0</v>
      </c>
      <c r="BJ318" s="6" t="s">
        <v>124</v>
      </c>
      <c r="BK318" s="151">
        <f>ROUND($L$318*$K$318,3)</f>
        <v>0</v>
      </c>
      <c r="BL318" s="6" t="s">
        <v>151</v>
      </c>
      <c r="BM318" s="6" t="s">
        <v>486</v>
      </c>
    </row>
    <row r="319" spans="2:63" s="132" customFormat="1" ht="37.5" customHeight="1">
      <c r="B319" s="133"/>
      <c r="C319" s="134"/>
      <c r="D319" s="135" t="s">
        <v>331</v>
      </c>
      <c r="E319" s="135"/>
      <c r="F319" s="135"/>
      <c r="G319" s="135"/>
      <c r="H319" s="135"/>
      <c r="I319" s="135"/>
      <c r="J319" s="135"/>
      <c r="K319" s="135"/>
      <c r="L319" s="135"/>
      <c r="M319" s="135"/>
      <c r="N319" s="240">
        <f>$BK$319</f>
        <v>0</v>
      </c>
      <c r="O319" s="259"/>
      <c r="P319" s="259"/>
      <c r="Q319" s="259"/>
      <c r="R319" s="136"/>
      <c r="T319" s="137"/>
      <c r="U319" s="134"/>
      <c r="V319" s="134"/>
      <c r="W319" s="138">
        <f>$W$320+$W$340</f>
        <v>0</v>
      </c>
      <c r="X319" s="134"/>
      <c r="Y319" s="138">
        <f>$Y$320+$Y$340</f>
        <v>0.9709656400000001</v>
      </c>
      <c r="Z319" s="134"/>
      <c r="AA319" s="139">
        <f>$AA$320+$AA$340</f>
        <v>0</v>
      </c>
      <c r="AR319" s="140" t="s">
        <v>124</v>
      </c>
      <c r="AT319" s="140" t="s">
        <v>71</v>
      </c>
      <c r="AU319" s="140" t="s">
        <v>72</v>
      </c>
      <c r="AY319" s="140" t="s">
        <v>146</v>
      </c>
      <c r="BK319" s="141">
        <f>$BK$320+$BK$340</f>
        <v>0</v>
      </c>
    </row>
    <row r="320" spans="2:63" s="132" customFormat="1" ht="21" customHeight="1">
      <c r="B320" s="133"/>
      <c r="C320" s="134"/>
      <c r="D320" s="142" t="s">
        <v>332</v>
      </c>
      <c r="E320" s="142"/>
      <c r="F320" s="142"/>
      <c r="G320" s="142"/>
      <c r="H320" s="142"/>
      <c r="I320" s="142"/>
      <c r="J320" s="142"/>
      <c r="K320" s="142"/>
      <c r="L320" s="142"/>
      <c r="M320" s="142"/>
      <c r="N320" s="260">
        <f>$BK$320</f>
        <v>0</v>
      </c>
      <c r="O320" s="259"/>
      <c r="P320" s="259"/>
      <c r="Q320" s="259"/>
      <c r="R320" s="136"/>
      <c r="T320" s="137"/>
      <c r="U320" s="134"/>
      <c r="V320" s="134"/>
      <c r="W320" s="138">
        <f>SUM($W$321:$W$339)</f>
        <v>0</v>
      </c>
      <c r="X320" s="134"/>
      <c r="Y320" s="138">
        <f>SUM($Y$321:$Y$339)</f>
        <v>0.8840956400000001</v>
      </c>
      <c r="Z320" s="134"/>
      <c r="AA320" s="139">
        <f>SUM($AA$321:$AA$339)</f>
        <v>0</v>
      </c>
      <c r="AR320" s="140" t="s">
        <v>124</v>
      </c>
      <c r="AT320" s="140" t="s">
        <v>71</v>
      </c>
      <c r="AU320" s="140" t="s">
        <v>79</v>
      </c>
      <c r="AY320" s="140" t="s">
        <v>146</v>
      </c>
      <c r="BK320" s="141">
        <f>SUM($BK$321:$BK$339)</f>
        <v>0</v>
      </c>
    </row>
    <row r="321" spans="2:65" s="6" customFormat="1" ht="27" customHeight="1">
      <c r="B321" s="23"/>
      <c r="C321" s="143" t="s">
        <v>314</v>
      </c>
      <c r="D321" s="143" t="s">
        <v>147</v>
      </c>
      <c r="E321" s="144" t="s">
        <v>487</v>
      </c>
      <c r="F321" s="244" t="s">
        <v>488</v>
      </c>
      <c r="G321" s="245"/>
      <c r="H321" s="245"/>
      <c r="I321" s="245"/>
      <c r="J321" s="145" t="s">
        <v>272</v>
      </c>
      <c r="K321" s="146">
        <v>129.665</v>
      </c>
      <c r="L321" s="246">
        <v>0</v>
      </c>
      <c r="M321" s="245"/>
      <c r="N321" s="247">
        <f>ROUND($L$321*$K$321,3)</f>
        <v>0</v>
      </c>
      <c r="O321" s="245"/>
      <c r="P321" s="245"/>
      <c r="Q321" s="245"/>
      <c r="R321" s="25"/>
      <c r="T321" s="148"/>
      <c r="U321" s="31" t="s">
        <v>39</v>
      </c>
      <c r="V321" s="24"/>
      <c r="W321" s="149">
        <f>$V$321*$K$321</f>
        <v>0</v>
      </c>
      <c r="X321" s="149">
        <v>0</v>
      </c>
      <c r="Y321" s="149">
        <f>$X$321*$K$321</f>
        <v>0</v>
      </c>
      <c r="Z321" s="149">
        <v>0</v>
      </c>
      <c r="AA321" s="150">
        <f>$Z$321*$K$321</f>
        <v>0</v>
      </c>
      <c r="AR321" s="6" t="s">
        <v>300</v>
      </c>
      <c r="AT321" s="6" t="s">
        <v>147</v>
      </c>
      <c r="AU321" s="6" t="s">
        <v>124</v>
      </c>
      <c r="AY321" s="6" t="s">
        <v>146</v>
      </c>
      <c r="BE321" s="93">
        <f>IF($U$321="základná",$N$321,0)</f>
        <v>0</v>
      </c>
      <c r="BF321" s="93">
        <f>IF($U$321="znížená",$N$321,0)</f>
        <v>0</v>
      </c>
      <c r="BG321" s="93">
        <f>IF($U$321="zákl. prenesená",$N$321,0)</f>
        <v>0</v>
      </c>
      <c r="BH321" s="93">
        <f>IF($U$321="zníž. prenesená",$N$321,0)</f>
        <v>0</v>
      </c>
      <c r="BI321" s="93">
        <f>IF($U$321="nulová",$N$321,0)</f>
        <v>0</v>
      </c>
      <c r="BJ321" s="6" t="s">
        <v>124</v>
      </c>
      <c r="BK321" s="151">
        <f>ROUND($L$321*$K$321,3)</f>
        <v>0</v>
      </c>
      <c r="BL321" s="6" t="s">
        <v>300</v>
      </c>
      <c r="BM321" s="6" t="s">
        <v>489</v>
      </c>
    </row>
    <row r="322" spans="2:65" s="6" customFormat="1" ht="15.75" customHeight="1">
      <c r="B322" s="23"/>
      <c r="C322" s="165" t="s">
        <v>8</v>
      </c>
      <c r="D322" s="165" t="s">
        <v>183</v>
      </c>
      <c r="E322" s="166" t="s">
        <v>490</v>
      </c>
      <c r="F322" s="252" t="s">
        <v>491</v>
      </c>
      <c r="G322" s="253"/>
      <c r="H322" s="253"/>
      <c r="I322" s="253"/>
      <c r="J322" s="167" t="s">
        <v>195</v>
      </c>
      <c r="K322" s="168">
        <v>0.097</v>
      </c>
      <c r="L322" s="254">
        <v>0</v>
      </c>
      <c r="M322" s="253"/>
      <c r="N322" s="255">
        <f>ROUND($L$322*$K$322,3)</f>
        <v>0</v>
      </c>
      <c r="O322" s="245"/>
      <c r="P322" s="245"/>
      <c r="Q322" s="245"/>
      <c r="R322" s="25"/>
      <c r="T322" s="148"/>
      <c r="U322" s="31" t="s">
        <v>39</v>
      </c>
      <c r="V322" s="24"/>
      <c r="W322" s="149">
        <f>$V$322*$K$322</f>
        <v>0</v>
      </c>
      <c r="X322" s="149">
        <v>1</v>
      </c>
      <c r="Y322" s="149">
        <f>$X$322*$K$322</f>
        <v>0.097</v>
      </c>
      <c r="Z322" s="149">
        <v>0</v>
      </c>
      <c r="AA322" s="150">
        <f>$Z$322*$K$322</f>
        <v>0</v>
      </c>
      <c r="AR322" s="6" t="s">
        <v>492</v>
      </c>
      <c r="AT322" s="6" t="s">
        <v>183</v>
      </c>
      <c r="AU322" s="6" t="s">
        <v>124</v>
      </c>
      <c r="AY322" s="6" t="s">
        <v>146</v>
      </c>
      <c r="BE322" s="93">
        <f>IF($U$322="základná",$N$322,0)</f>
        <v>0</v>
      </c>
      <c r="BF322" s="93">
        <f>IF($U$322="znížená",$N$322,0)</f>
        <v>0</v>
      </c>
      <c r="BG322" s="93">
        <f>IF($U$322="zákl. prenesená",$N$322,0)</f>
        <v>0</v>
      </c>
      <c r="BH322" s="93">
        <f>IF($U$322="zníž. prenesená",$N$322,0)</f>
        <v>0</v>
      </c>
      <c r="BI322" s="93">
        <f>IF($U$322="nulová",$N$322,0)</f>
        <v>0</v>
      </c>
      <c r="BJ322" s="6" t="s">
        <v>124</v>
      </c>
      <c r="BK322" s="151">
        <f>ROUND($L$322*$K$322,3)</f>
        <v>0</v>
      </c>
      <c r="BL322" s="6" t="s">
        <v>300</v>
      </c>
      <c r="BM322" s="6" t="s">
        <v>493</v>
      </c>
    </row>
    <row r="323" spans="2:65" s="6" customFormat="1" ht="27" customHeight="1">
      <c r="B323" s="23"/>
      <c r="C323" s="143" t="s">
        <v>494</v>
      </c>
      <c r="D323" s="143" t="s">
        <v>147</v>
      </c>
      <c r="E323" s="144" t="s">
        <v>495</v>
      </c>
      <c r="F323" s="244" t="s">
        <v>496</v>
      </c>
      <c r="G323" s="245"/>
      <c r="H323" s="245"/>
      <c r="I323" s="245"/>
      <c r="J323" s="145" t="s">
        <v>272</v>
      </c>
      <c r="K323" s="146">
        <v>12.826</v>
      </c>
      <c r="L323" s="246">
        <v>0</v>
      </c>
      <c r="M323" s="245"/>
      <c r="N323" s="247">
        <f>ROUND($L$323*$K$323,3)</f>
        <v>0</v>
      </c>
      <c r="O323" s="245"/>
      <c r="P323" s="245"/>
      <c r="Q323" s="245"/>
      <c r="R323" s="25"/>
      <c r="T323" s="148"/>
      <c r="U323" s="31" t="s">
        <v>39</v>
      </c>
      <c r="V323" s="24"/>
      <c r="W323" s="149">
        <f>$V$323*$K$323</f>
        <v>0</v>
      </c>
      <c r="X323" s="149">
        <v>0</v>
      </c>
      <c r="Y323" s="149">
        <f>$X$323*$K$323</f>
        <v>0</v>
      </c>
      <c r="Z323" s="149">
        <v>0</v>
      </c>
      <c r="AA323" s="150">
        <f>$Z$323*$K$323</f>
        <v>0</v>
      </c>
      <c r="AR323" s="6" t="s">
        <v>300</v>
      </c>
      <c r="AT323" s="6" t="s">
        <v>147</v>
      </c>
      <c r="AU323" s="6" t="s">
        <v>124</v>
      </c>
      <c r="AY323" s="6" t="s">
        <v>146</v>
      </c>
      <c r="BE323" s="93">
        <f>IF($U$323="základná",$N$323,0)</f>
        <v>0</v>
      </c>
      <c r="BF323" s="93">
        <f>IF($U$323="znížená",$N$323,0)</f>
        <v>0</v>
      </c>
      <c r="BG323" s="93">
        <f>IF($U$323="zákl. prenesená",$N$323,0)</f>
        <v>0</v>
      </c>
      <c r="BH323" s="93">
        <f>IF($U$323="zníž. prenesená",$N$323,0)</f>
        <v>0</v>
      </c>
      <c r="BI323" s="93">
        <f>IF($U$323="nulová",$N$323,0)</f>
        <v>0</v>
      </c>
      <c r="BJ323" s="6" t="s">
        <v>124</v>
      </c>
      <c r="BK323" s="151">
        <f>ROUND($L$323*$K$323,3)</f>
        <v>0</v>
      </c>
      <c r="BL323" s="6" t="s">
        <v>300</v>
      </c>
      <c r="BM323" s="6" t="s">
        <v>497</v>
      </c>
    </row>
    <row r="324" spans="2:51" s="6" customFormat="1" ht="18.75" customHeight="1">
      <c r="B324" s="152"/>
      <c r="C324" s="153"/>
      <c r="D324" s="153"/>
      <c r="E324" s="153"/>
      <c r="F324" s="248" t="s">
        <v>344</v>
      </c>
      <c r="G324" s="249"/>
      <c r="H324" s="249"/>
      <c r="I324" s="249"/>
      <c r="J324" s="153"/>
      <c r="K324" s="153"/>
      <c r="L324" s="153"/>
      <c r="M324" s="153"/>
      <c r="N324" s="153"/>
      <c r="O324" s="153"/>
      <c r="P324" s="153"/>
      <c r="Q324" s="153"/>
      <c r="R324" s="154"/>
      <c r="T324" s="155"/>
      <c r="U324" s="153"/>
      <c r="V324" s="153"/>
      <c r="W324" s="153"/>
      <c r="X324" s="153"/>
      <c r="Y324" s="153"/>
      <c r="Z324" s="153"/>
      <c r="AA324" s="156"/>
      <c r="AT324" s="157" t="s">
        <v>154</v>
      </c>
      <c r="AU324" s="157" t="s">
        <v>124</v>
      </c>
      <c r="AV324" s="157" t="s">
        <v>79</v>
      </c>
      <c r="AW324" s="157" t="s">
        <v>114</v>
      </c>
      <c r="AX324" s="157" t="s">
        <v>72</v>
      </c>
      <c r="AY324" s="157" t="s">
        <v>146</v>
      </c>
    </row>
    <row r="325" spans="2:51" s="6" customFormat="1" ht="18.75" customHeight="1">
      <c r="B325" s="152"/>
      <c r="C325" s="153"/>
      <c r="D325" s="153"/>
      <c r="E325" s="153"/>
      <c r="F325" s="248" t="s">
        <v>345</v>
      </c>
      <c r="G325" s="249"/>
      <c r="H325" s="249"/>
      <c r="I325" s="249"/>
      <c r="J325" s="153"/>
      <c r="K325" s="153"/>
      <c r="L325" s="153"/>
      <c r="M325" s="153"/>
      <c r="N325" s="153"/>
      <c r="O325" s="153"/>
      <c r="P325" s="153"/>
      <c r="Q325" s="153"/>
      <c r="R325" s="154"/>
      <c r="T325" s="155"/>
      <c r="U325" s="153"/>
      <c r="V325" s="153"/>
      <c r="W325" s="153"/>
      <c r="X325" s="153"/>
      <c r="Y325" s="153"/>
      <c r="Z325" s="153"/>
      <c r="AA325" s="156"/>
      <c r="AT325" s="157" t="s">
        <v>154</v>
      </c>
      <c r="AU325" s="157" t="s">
        <v>124</v>
      </c>
      <c r="AV325" s="157" t="s">
        <v>79</v>
      </c>
      <c r="AW325" s="157" t="s">
        <v>114</v>
      </c>
      <c r="AX325" s="157" t="s">
        <v>72</v>
      </c>
      <c r="AY325" s="157" t="s">
        <v>146</v>
      </c>
    </row>
    <row r="326" spans="2:51" s="6" customFormat="1" ht="18.75" customHeight="1">
      <c r="B326" s="158"/>
      <c r="C326" s="159"/>
      <c r="D326" s="159"/>
      <c r="E326" s="159"/>
      <c r="F326" s="250" t="s">
        <v>498</v>
      </c>
      <c r="G326" s="251"/>
      <c r="H326" s="251"/>
      <c r="I326" s="251"/>
      <c r="J326" s="159"/>
      <c r="K326" s="160">
        <v>3.625</v>
      </c>
      <c r="L326" s="159"/>
      <c r="M326" s="159"/>
      <c r="N326" s="159"/>
      <c r="O326" s="159"/>
      <c r="P326" s="159"/>
      <c r="Q326" s="159"/>
      <c r="R326" s="161"/>
      <c r="T326" s="162"/>
      <c r="U326" s="159"/>
      <c r="V326" s="159"/>
      <c r="W326" s="159"/>
      <c r="X326" s="159"/>
      <c r="Y326" s="159"/>
      <c r="Z326" s="159"/>
      <c r="AA326" s="163"/>
      <c r="AT326" s="164" t="s">
        <v>154</v>
      </c>
      <c r="AU326" s="164" t="s">
        <v>124</v>
      </c>
      <c r="AV326" s="164" t="s">
        <v>124</v>
      </c>
      <c r="AW326" s="164" t="s">
        <v>114</v>
      </c>
      <c r="AX326" s="164" t="s">
        <v>72</v>
      </c>
      <c r="AY326" s="164" t="s">
        <v>146</v>
      </c>
    </row>
    <row r="327" spans="2:51" s="6" customFormat="1" ht="18.75" customHeight="1">
      <c r="B327" s="152"/>
      <c r="C327" s="153"/>
      <c r="D327" s="153"/>
      <c r="E327" s="153"/>
      <c r="F327" s="248" t="s">
        <v>347</v>
      </c>
      <c r="G327" s="249"/>
      <c r="H327" s="249"/>
      <c r="I327" s="249"/>
      <c r="J327" s="153"/>
      <c r="K327" s="153"/>
      <c r="L327" s="153"/>
      <c r="M327" s="153"/>
      <c r="N327" s="153"/>
      <c r="O327" s="153"/>
      <c r="P327" s="153"/>
      <c r="Q327" s="153"/>
      <c r="R327" s="154"/>
      <c r="T327" s="155"/>
      <c r="U327" s="153"/>
      <c r="V327" s="153"/>
      <c r="W327" s="153"/>
      <c r="X327" s="153"/>
      <c r="Y327" s="153"/>
      <c r="Z327" s="153"/>
      <c r="AA327" s="156"/>
      <c r="AT327" s="157" t="s">
        <v>154</v>
      </c>
      <c r="AU327" s="157" t="s">
        <v>124</v>
      </c>
      <c r="AV327" s="157" t="s">
        <v>79</v>
      </c>
      <c r="AW327" s="157" t="s">
        <v>114</v>
      </c>
      <c r="AX327" s="157" t="s">
        <v>72</v>
      </c>
      <c r="AY327" s="157" t="s">
        <v>146</v>
      </c>
    </row>
    <row r="328" spans="2:51" s="6" customFormat="1" ht="18.75" customHeight="1">
      <c r="B328" s="158"/>
      <c r="C328" s="159"/>
      <c r="D328" s="159"/>
      <c r="E328" s="159"/>
      <c r="F328" s="250" t="s">
        <v>499</v>
      </c>
      <c r="G328" s="251"/>
      <c r="H328" s="251"/>
      <c r="I328" s="251"/>
      <c r="J328" s="159"/>
      <c r="K328" s="160">
        <v>2.863</v>
      </c>
      <c r="L328" s="159"/>
      <c r="M328" s="159"/>
      <c r="N328" s="159"/>
      <c r="O328" s="159"/>
      <c r="P328" s="159"/>
      <c r="Q328" s="159"/>
      <c r="R328" s="161"/>
      <c r="T328" s="162"/>
      <c r="U328" s="159"/>
      <c r="V328" s="159"/>
      <c r="W328" s="159"/>
      <c r="X328" s="159"/>
      <c r="Y328" s="159"/>
      <c r="Z328" s="159"/>
      <c r="AA328" s="163"/>
      <c r="AT328" s="164" t="s">
        <v>154</v>
      </c>
      <c r="AU328" s="164" t="s">
        <v>124</v>
      </c>
      <c r="AV328" s="164" t="s">
        <v>124</v>
      </c>
      <c r="AW328" s="164" t="s">
        <v>114</v>
      </c>
      <c r="AX328" s="164" t="s">
        <v>72</v>
      </c>
      <c r="AY328" s="164" t="s">
        <v>146</v>
      </c>
    </row>
    <row r="329" spans="2:51" s="6" customFormat="1" ht="18.75" customHeight="1">
      <c r="B329" s="152"/>
      <c r="C329" s="153"/>
      <c r="D329" s="153"/>
      <c r="E329" s="153"/>
      <c r="F329" s="248" t="s">
        <v>349</v>
      </c>
      <c r="G329" s="249"/>
      <c r="H329" s="249"/>
      <c r="I329" s="249"/>
      <c r="J329" s="153"/>
      <c r="K329" s="153"/>
      <c r="L329" s="153"/>
      <c r="M329" s="153"/>
      <c r="N329" s="153"/>
      <c r="O329" s="153"/>
      <c r="P329" s="153"/>
      <c r="Q329" s="153"/>
      <c r="R329" s="154"/>
      <c r="T329" s="155"/>
      <c r="U329" s="153"/>
      <c r="V329" s="153"/>
      <c r="W329" s="153"/>
      <c r="X329" s="153"/>
      <c r="Y329" s="153"/>
      <c r="Z329" s="153"/>
      <c r="AA329" s="156"/>
      <c r="AT329" s="157" t="s">
        <v>154</v>
      </c>
      <c r="AU329" s="157" t="s">
        <v>124</v>
      </c>
      <c r="AV329" s="157" t="s">
        <v>79</v>
      </c>
      <c r="AW329" s="157" t="s">
        <v>114</v>
      </c>
      <c r="AX329" s="157" t="s">
        <v>72</v>
      </c>
      <c r="AY329" s="157" t="s">
        <v>146</v>
      </c>
    </row>
    <row r="330" spans="2:51" s="6" customFormat="1" ht="18.75" customHeight="1">
      <c r="B330" s="158"/>
      <c r="C330" s="159"/>
      <c r="D330" s="159"/>
      <c r="E330" s="159"/>
      <c r="F330" s="250" t="s">
        <v>500</v>
      </c>
      <c r="G330" s="251"/>
      <c r="H330" s="251"/>
      <c r="I330" s="251"/>
      <c r="J330" s="159"/>
      <c r="K330" s="160">
        <v>3.55</v>
      </c>
      <c r="L330" s="159"/>
      <c r="M330" s="159"/>
      <c r="N330" s="159"/>
      <c r="O330" s="159"/>
      <c r="P330" s="159"/>
      <c r="Q330" s="159"/>
      <c r="R330" s="161"/>
      <c r="T330" s="162"/>
      <c r="U330" s="159"/>
      <c r="V330" s="159"/>
      <c r="W330" s="159"/>
      <c r="X330" s="159"/>
      <c r="Y330" s="159"/>
      <c r="Z330" s="159"/>
      <c r="AA330" s="163"/>
      <c r="AT330" s="164" t="s">
        <v>154</v>
      </c>
      <c r="AU330" s="164" t="s">
        <v>124</v>
      </c>
      <c r="AV330" s="164" t="s">
        <v>124</v>
      </c>
      <c r="AW330" s="164" t="s">
        <v>114</v>
      </c>
      <c r="AX330" s="164" t="s">
        <v>72</v>
      </c>
      <c r="AY330" s="164" t="s">
        <v>146</v>
      </c>
    </row>
    <row r="331" spans="2:51" s="6" customFormat="1" ht="18.75" customHeight="1">
      <c r="B331" s="152"/>
      <c r="C331" s="153"/>
      <c r="D331" s="153"/>
      <c r="E331" s="153"/>
      <c r="F331" s="248" t="s">
        <v>351</v>
      </c>
      <c r="G331" s="249"/>
      <c r="H331" s="249"/>
      <c r="I331" s="249"/>
      <c r="J331" s="153"/>
      <c r="K331" s="153"/>
      <c r="L331" s="153"/>
      <c r="M331" s="153"/>
      <c r="N331" s="153"/>
      <c r="O331" s="153"/>
      <c r="P331" s="153"/>
      <c r="Q331" s="153"/>
      <c r="R331" s="154"/>
      <c r="T331" s="155"/>
      <c r="U331" s="153"/>
      <c r="V331" s="153"/>
      <c r="W331" s="153"/>
      <c r="X331" s="153"/>
      <c r="Y331" s="153"/>
      <c r="Z331" s="153"/>
      <c r="AA331" s="156"/>
      <c r="AT331" s="157" t="s">
        <v>154</v>
      </c>
      <c r="AU331" s="157" t="s">
        <v>124</v>
      </c>
      <c r="AV331" s="157" t="s">
        <v>79</v>
      </c>
      <c r="AW331" s="157" t="s">
        <v>114</v>
      </c>
      <c r="AX331" s="157" t="s">
        <v>72</v>
      </c>
      <c r="AY331" s="157" t="s">
        <v>146</v>
      </c>
    </row>
    <row r="332" spans="2:51" s="6" customFormat="1" ht="18.75" customHeight="1">
      <c r="B332" s="158"/>
      <c r="C332" s="159"/>
      <c r="D332" s="159"/>
      <c r="E332" s="159"/>
      <c r="F332" s="250" t="s">
        <v>501</v>
      </c>
      <c r="G332" s="251"/>
      <c r="H332" s="251"/>
      <c r="I332" s="251"/>
      <c r="J332" s="159"/>
      <c r="K332" s="160">
        <v>2.788</v>
      </c>
      <c r="L332" s="159"/>
      <c r="M332" s="159"/>
      <c r="N332" s="159"/>
      <c r="O332" s="159"/>
      <c r="P332" s="159"/>
      <c r="Q332" s="159"/>
      <c r="R332" s="161"/>
      <c r="T332" s="162"/>
      <c r="U332" s="159"/>
      <c r="V332" s="159"/>
      <c r="W332" s="159"/>
      <c r="X332" s="159"/>
      <c r="Y332" s="159"/>
      <c r="Z332" s="159"/>
      <c r="AA332" s="163"/>
      <c r="AT332" s="164" t="s">
        <v>154</v>
      </c>
      <c r="AU332" s="164" t="s">
        <v>124</v>
      </c>
      <c r="AV332" s="164" t="s">
        <v>124</v>
      </c>
      <c r="AW332" s="164" t="s">
        <v>114</v>
      </c>
      <c r="AX332" s="164" t="s">
        <v>72</v>
      </c>
      <c r="AY332" s="164" t="s">
        <v>146</v>
      </c>
    </row>
    <row r="333" spans="2:51" s="6" customFormat="1" ht="18.75" customHeight="1">
      <c r="B333" s="173"/>
      <c r="C333" s="174"/>
      <c r="D333" s="174"/>
      <c r="E333" s="174"/>
      <c r="F333" s="261" t="s">
        <v>254</v>
      </c>
      <c r="G333" s="262"/>
      <c r="H333" s="262"/>
      <c r="I333" s="262"/>
      <c r="J333" s="174"/>
      <c r="K333" s="175">
        <v>12.826</v>
      </c>
      <c r="L333" s="174"/>
      <c r="M333" s="174"/>
      <c r="N333" s="174"/>
      <c r="O333" s="174"/>
      <c r="P333" s="174"/>
      <c r="Q333" s="174"/>
      <c r="R333" s="176"/>
      <c r="T333" s="177"/>
      <c r="U333" s="174"/>
      <c r="V333" s="174"/>
      <c r="W333" s="174"/>
      <c r="X333" s="174"/>
      <c r="Y333" s="174"/>
      <c r="Z333" s="174"/>
      <c r="AA333" s="178"/>
      <c r="AT333" s="179" t="s">
        <v>154</v>
      </c>
      <c r="AU333" s="179" t="s">
        <v>124</v>
      </c>
      <c r="AV333" s="179" t="s">
        <v>151</v>
      </c>
      <c r="AW333" s="179" t="s">
        <v>114</v>
      </c>
      <c r="AX333" s="179" t="s">
        <v>79</v>
      </c>
      <c r="AY333" s="179" t="s">
        <v>146</v>
      </c>
    </row>
    <row r="334" spans="2:65" s="6" customFormat="1" ht="15.75" customHeight="1">
      <c r="B334" s="23"/>
      <c r="C334" s="165" t="s">
        <v>502</v>
      </c>
      <c r="D334" s="165" t="s">
        <v>183</v>
      </c>
      <c r="E334" s="166" t="s">
        <v>490</v>
      </c>
      <c r="F334" s="252" t="s">
        <v>491</v>
      </c>
      <c r="G334" s="253"/>
      <c r="H334" s="253"/>
      <c r="I334" s="253"/>
      <c r="J334" s="167" t="s">
        <v>195</v>
      </c>
      <c r="K334" s="168">
        <v>0.011</v>
      </c>
      <c r="L334" s="254">
        <v>0</v>
      </c>
      <c r="M334" s="253"/>
      <c r="N334" s="255">
        <f>ROUND($L$334*$K$334,3)</f>
        <v>0</v>
      </c>
      <c r="O334" s="245"/>
      <c r="P334" s="245"/>
      <c r="Q334" s="245"/>
      <c r="R334" s="25"/>
      <c r="T334" s="148"/>
      <c r="U334" s="31" t="s">
        <v>39</v>
      </c>
      <c r="V334" s="24"/>
      <c r="W334" s="149">
        <f>$V$334*$K$334</f>
        <v>0</v>
      </c>
      <c r="X334" s="149">
        <v>1</v>
      </c>
      <c r="Y334" s="149">
        <f>$X$334*$K$334</f>
        <v>0.011</v>
      </c>
      <c r="Z334" s="149">
        <v>0</v>
      </c>
      <c r="AA334" s="150">
        <f>$Z$334*$K$334</f>
        <v>0</v>
      </c>
      <c r="AR334" s="6" t="s">
        <v>492</v>
      </c>
      <c r="AT334" s="6" t="s">
        <v>183</v>
      </c>
      <c r="AU334" s="6" t="s">
        <v>124</v>
      </c>
      <c r="AY334" s="6" t="s">
        <v>146</v>
      </c>
      <c r="BE334" s="93">
        <f>IF($U$334="základná",$N$334,0)</f>
        <v>0</v>
      </c>
      <c r="BF334" s="93">
        <f>IF($U$334="znížená",$N$334,0)</f>
        <v>0</v>
      </c>
      <c r="BG334" s="93">
        <f>IF($U$334="zákl. prenesená",$N$334,0)</f>
        <v>0</v>
      </c>
      <c r="BH334" s="93">
        <f>IF($U$334="zníž. prenesená",$N$334,0)</f>
        <v>0</v>
      </c>
      <c r="BI334" s="93">
        <f>IF($U$334="nulová",$N$334,0)</f>
        <v>0</v>
      </c>
      <c r="BJ334" s="6" t="s">
        <v>124</v>
      </c>
      <c r="BK334" s="151">
        <f>ROUND($L$334*$K$334,3)</f>
        <v>0</v>
      </c>
      <c r="BL334" s="6" t="s">
        <v>300</v>
      </c>
      <c r="BM334" s="6" t="s">
        <v>503</v>
      </c>
    </row>
    <row r="335" spans="2:65" s="6" customFormat="1" ht="27" customHeight="1">
      <c r="B335" s="23"/>
      <c r="C335" s="143" t="s">
        <v>323</v>
      </c>
      <c r="D335" s="143" t="s">
        <v>147</v>
      </c>
      <c r="E335" s="144" t="s">
        <v>504</v>
      </c>
      <c r="F335" s="244" t="s">
        <v>505</v>
      </c>
      <c r="G335" s="245"/>
      <c r="H335" s="245"/>
      <c r="I335" s="245"/>
      <c r="J335" s="145" t="s">
        <v>272</v>
      </c>
      <c r="K335" s="146">
        <v>129.665</v>
      </c>
      <c r="L335" s="246">
        <v>0</v>
      </c>
      <c r="M335" s="245"/>
      <c r="N335" s="247">
        <f>ROUND($L$335*$K$335,3)</f>
        <v>0</v>
      </c>
      <c r="O335" s="245"/>
      <c r="P335" s="245"/>
      <c r="Q335" s="245"/>
      <c r="R335" s="25"/>
      <c r="T335" s="148"/>
      <c r="U335" s="31" t="s">
        <v>39</v>
      </c>
      <c r="V335" s="24"/>
      <c r="W335" s="149">
        <f>$V$335*$K$335</f>
        <v>0</v>
      </c>
      <c r="X335" s="149">
        <v>0.00054</v>
      </c>
      <c r="Y335" s="149">
        <f>$X$335*$K$335</f>
        <v>0.0700191</v>
      </c>
      <c r="Z335" s="149">
        <v>0</v>
      </c>
      <c r="AA335" s="150">
        <f>$Z$335*$K$335</f>
        <v>0</v>
      </c>
      <c r="AR335" s="6" t="s">
        <v>300</v>
      </c>
      <c r="AT335" s="6" t="s">
        <v>147</v>
      </c>
      <c r="AU335" s="6" t="s">
        <v>124</v>
      </c>
      <c r="AY335" s="6" t="s">
        <v>146</v>
      </c>
      <c r="BE335" s="93">
        <f>IF($U$335="základná",$N$335,0)</f>
        <v>0</v>
      </c>
      <c r="BF335" s="93">
        <f>IF($U$335="znížená",$N$335,0)</f>
        <v>0</v>
      </c>
      <c r="BG335" s="93">
        <f>IF($U$335="zákl. prenesená",$N$335,0)</f>
        <v>0</v>
      </c>
      <c r="BH335" s="93">
        <f>IF($U$335="zníž. prenesená",$N$335,0)</f>
        <v>0</v>
      </c>
      <c r="BI335" s="93">
        <f>IF($U$335="nulová",$N$335,0)</f>
        <v>0</v>
      </c>
      <c r="BJ335" s="6" t="s">
        <v>124</v>
      </c>
      <c r="BK335" s="151">
        <f>ROUND($L$335*$K$335,3)</f>
        <v>0</v>
      </c>
      <c r="BL335" s="6" t="s">
        <v>300</v>
      </c>
      <c r="BM335" s="6" t="s">
        <v>506</v>
      </c>
    </row>
    <row r="336" spans="2:65" s="6" customFormat="1" ht="15.75" customHeight="1">
      <c r="B336" s="23"/>
      <c r="C336" s="165" t="s">
        <v>269</v>
      </c>
      <c r="D336" s="165" t="s">
        <v>183</v>
      </c>
      <c r="E336" s="166" t="s">
        <v>507</v>
      </c>
      <c r="F336" s="252" t="s">
        <v>508</v>
      </c>
      <c r="G336" s="253"/>
      <c r="H336" s="253"/>
      <c r="I336" s="253"/>
      <c r="J336" s="167" t="s">
        <v>272</v>
      </c>
      <c r="K336" s="168">
        <v>149.115</v>
      </c>
      <c r="L336" s="254">
        <v>0</v>
      </c>
      <c r="M336" s="253"/>
      <c r="N336" s="255">
        <f>ROUND($L$336*$K$336,3)</f>
        <v>0</v>
      </c>
      <c r="O336" s="245"/>
      <c r="P336" s="245"/>
      <c r="Q336" s="245"/>
      <c r="R336" s="25"/>
      <c r="T336" s="148"/>
      <c r="U336" s="31" t="s">
        <v>39</v>
      </c>
      <c r="V336" s="24"/>
      <c r="W336" s="149">
        <f>$V$336*$K$336</f>
        <v>0</v>
      </c>
      <c r="X336" s="149">
        <v>0.00425</v>
      </c>
      <c r="Y336" s="149">
        <f>$X$336*$K$336</f>
        <v>0.6337387500000001</v>
      </c>
      <c r="Z336" s="149">
        <v>0</v>
      </c>
      <c r="AA336" s="150">
        <f>$Z$336*$K$336</f>
        <v>0</v>
      </c>
      <c r="AR336" s="6" t="s">
        <v>492</v>
      </c>
      <c r="AT336" s="6" t="s">
        <v>183</v>
      </c>
      <c r="AU336" s="6" t="s">
        <v>124</v>
      </c>
      <c r="AY336" s="6" t="s">
        <v>146</v>
      </c>
      <c r="BE336" s="93">
        <f>IF($U$336="základná",$N$336,0)</f>
        <v>0</v>
      </c>
      <c r="BF336" s="93">
        <f>IF($U$336="znížená",$N$336,0)</f>
        <v>0</v>
      </c>
      <c r="BG336" s="93">
        <f>IF($U$336="zákl. prenesená",$N$336,0)</f>
        <v>0</v>
      </c>
      <c r="BH336" s="93">
        <f>IF($U$336="zníž. prenesená",$N$336,0)</f>
        <v>0</v>
      </c>
      <c r="BI336" s="93">
        <f>IF($U$336="nulová",$N$336,0)</f>
        <v>0</v>
      </c>
      <c r="BJ336" s="6" t="s">
        <v>124</v>
      </c>
      <c r="BK336" s="151">
        <f>ROUND($L$336*$K$336,3)</f>
        <v>0</v>
      </c>
      <c r="BL336" s="6" t="s">
        <v>300</v>
      </c>
      <c r="BM336" s="6" t="s">
        <v>509</v>
      </c>
    </row>
    <row r="337" spans="2:65" s="6" customFormat="1" ht="27" customHeight="1">
      <c r="B337" s="23"/>
      <c r="C337" s="143" t="s">
        <v>510</v>
      </c>
      <c r="D337" s="143" t="s">
        <v>147</v>
      </c>
      <c r="E337" s="144" t="s">
        <v>511</v>
      </c>
      <c r="F337" s="244" t="s">
        <v>512</v>
      </c>
      <c r="G337" s="245"/>
      <c r="H337" s="245"/>
      <c r="I337" s="245"/>
      <c r="J337" s="145" t="s">
        <v>272</v>
      </c>
      <c r="K337" s="146">
        <v>12.826</v>
      </c>
      <c r="L337" s="246">
        <v>0</v>
      </c>
      <c r="M337" s="245"/>
      <c r="N337" s="247">
        <f>ROUND($L$337*$K$337,3)</f>
        <v>0</v>
      </c>
      <c r="O337" s="245"/>
      <c r="P337" s="245"/>
      <c r="Q337" s="245"/>
      <c r="R337" s="25"/>
      <c r="T337" s="148"/>
      <c r="U337" s="31" t="s">
        <v>39</v>
      </c>
      <c r="V337" s="24"/>
      <c r="W337" s="149">
        <f>$V$337*$K$337</f>
        <v>0</v>
      </c>
      <c r="X337" s="149">
        <v>0.00054</v>
      </c>
      <c r="Y337" s="149">
        <f>$X$337*$K$337</f>
        <v>0.0069260400000000005</v>
      </c>
      <c r="Z337" s="149">
        <v>0</v>
      </c>
      <c r="AA337" s="150">
        <f>$Z$337*$K$337</f>
        <v>0</v>
      </c>
      <c r="AR337" s="6" t="s">
        <v>300</v>
      </c>
      <c r="AT337" s="6" t="s">
        <v>147</v>
      </c>
      <c r="AU337" s="6" t="s">
        <v>124</v>
      </c>
      <c r="AY337" s="6" t="s">
        <v>146</v>
      </c>
      <c r="BE337" s="93">
        <f>IF($U$337="základná",$N$337,0)</f>
        <v>0</v>
      </c>
      <c r="BF337" s="93">
        <f>IF($U$337="znížená",$N$337,0)</f>
        <v>0</v>
      </c>
      <c r="BG337" s="93">
        <f>IF($U$337="zákl. prenesená",$N$337,0)</f>
        <v>0</v>
      </c>
      <c r="BH337" s="93">
        <f>IF($U$337="zníž. prenesená",$N$337,0)</f>
        <v>0</v>
      </c>
      <c r="BI337" s="93">
        <f>IF($U$337="nulová",$N$337,0)</f>
        <v>0</v>
      </c>
      <c r="BJ337" s="6" t="s">
        <v>124</v>
      </c>
      <c r="BK337" s="151">
        <f>ROUND($L$337*$K$337,3)</f>
        <v>0</v>
      </c>
      <c r="BL337" s="6" t="s">
        <v>300</v>
      </c>
      <c r="BM337" s="6" t="s">
        <v>513</v>
      </c>
    </row>
    <row r="338" spans="2:65" s="6" customFormat="1" ht="15.75" customHeight="1">
      <c r="B338" s="23"/>
      <c r="C338" s="165" t="s">
        <v>492</v>
      </c>
      <c r="D338" s="165" t="s">
        <v>183</v>
      </c>
      <c r="E338" s="166" t="s">
        <v>507</v>
      </c>
      <c r="F338" s="252" t="s">
        <v>508</v>
      </c>
      <c r="G338" s="253"/>
      <c r="H338" s="253"/>
      <c r="I338" s="253"/>
      <c r="J338" s="167" t="s">
        <v>272</v>
      </c>
      <c r="K338" s="168">
        <v>15.391</v>
      </c>
      <c r="L338" s="254">
        <v>0</v>
      </c>
      <c r="M338" s="253"/>
      <c r="N338" s="255">
        <f>ROUND($L$338*$K$338,3)</f>
        <v>0</v>
      </c>
      <c r="O338" s="245"/>
      <c r="P338" s="245"/>
      <c r="Q338" s="245"/>
      <c r="R338" s="25"/>
      <c r="T338" s="148"/>
      <c r="U338" s="31" t="s">
        <v>39</v>
      </c>
      <c r="V338" s="24"/>
      <c r="W338" s="149">
        <f>$V$338*$K$338</f>
        <v>0</v>
      </c>
      <c r="X338" s="149">
        <v>0.00425</v>
      </c>
      <c r="Y338" s="149">
        <f>$X$338*$K$338</f>
        <v>0.06541175</v>
      </c>
      <c r="Z338" s="149">
        <v>0</v>
      </c>
      <c r="AA338" s="150">
        <f>$Z$338*$K$338</f>
        <v>0</v>
      </c>
      <c r="AR338" s="6" t="s">
        <v>492</v>
      </c>
      <c r="AT338" s="6" t="s">
        <v>183</v>
      </c>
      <c r="AU338" s="6" t="s">
        <v>124</v>
      </c>
      <c r="AY338" s="6" t="s">
        <v>146</v>
      </c>
      <c r="BE338" s="93">
        <f>IF($U$338="základná",$N$338,0)</f>
        <v>0</v>
      </c>
      <c r="BF338" s="93">
        <f>IF($U$338="znížená",$N$338,0)</f>
        <v>0</v>
      </c>
      <c r="BG338" s="93">
        <f>IF($U$338="zákl. prenesená",$N$338,0)</f>
        <v>0</v>
      </c>
      <c r="BH338" s="93">
        <f>IF($U$338="zníž. prenesená",$N$338,0)</f>
        <v>0</v>
      </c>
      <c r="BI338" s="93">
        <f>IF($U$338="nulová",$N$338,0)</f>
        <v>0</v>
      </c>
      <c r="BJ338" s="6" t="s">
        <v>124</v>
      </c>
      <c r="BK338" s="151">
        <f>ROUND($L$338*$K$338,3)</f>
        <v>0</v>
      </c>
      <c r="BL338" s="6" t="s">
        <v>300</v>
      </c>
      <c r="BM338" s="6" t="s">
        <v>514</v>
      </c>
    </row>
    <row r="339" spans="2:65" s="6" customFormat="1" ht="27" customHeight="1">
      <c r="B339" s="23"/>
      <c r="C339" s="143" t="s">
        <v>274</v>
      </c>
      <c r="D339" s="143" t="s">
        <v>147</v>
      </c>
      <c r="E339" s="144" t="s">
        <v>515</v>
      </c>
      <c r="F339" s="244" t="s">
        <v>516</v>
      </c>
      <c r="G339" s="245"/>
      <c r="H339" s="245"/>
      <c r="I339" s="245"/>
      <c r="J339" s="145" t="s">
        <v>517</v>
      </c>
      <c r="K339" s="147">
        <v>0</v>
      </c>
      <c r="L339" s="246">
        <v>0</v>
      </c>
      <c r="M339" s="245"/>
      <c r="N339" s="247">
        <f>ROUND($L$339*$K$339,3)</f>
        <v>0</v>
      </c>
      <c r="O339" s="245"/>
      <c r="P339" s="245"/>
      <c r="Q339" s="245"/>
      <c r="R339" s="25"/>
      <c r="T339" s="148"/>
      <c r="U339" s="31" t="s">
        <v>39</v>
      </c>
      <c r="V339" s="24"/>
      <c r="W339" s="149">
        <f>$V$339*$K$339</f>
        <v>0</v>
      </c>
      <c r="X339" s="149">
        <v>0</v>
      </c>
      <c r="Y339" s="149">
        <f>$X$339*$K$339</f>
        <v>0</v>
      </c>
      <c r="Z339" s="149">
        <v>0</v>
      </c>
      <c r="AA339" s="150">
        <f>$Z$339*$K$339</f>
        <v>0</v>
      </c>
      <c r="AR339" s="6" t="s">
        <v>300</v>
      </c>
      <c r="AT339" s="6" t="s">
        <v>147</v>
      </c>
      <c r="AU339" s="6" t="s">
        <v>124</v>
      </c>
      <c r="AY339" s="6" t="s">
        <v>146</v>
      </c>
      <c r="BE339" s="93">
        <f>IF($U$339="základná",$N$339,0)</f>
        <v>0</v>
      </c>
      <c r="BF339" s="93">
        <f>IF($U$339="znížená",$N$339,0)</f>
        <v>0</v>
      </c>
      <c r="BG339" s="93">
        <f>IF($U$339="zákl. prenesená",$N$339,0)</f>
        <v>0</v>
      </c>
      <c r="BH339" s="93">
        <f>IF($U$339="zníž. prenesená",$N$339,0)</f>
        <v>0</v>
      </c>
      <c r="BI339" s="93">
        <f>IF($U$339="nulová",$N$339,0)</f>
        <v>0</v>
      </c>
      <c r="BJ339" s="6" t="s">
        <v>124</v>
      </c>
      <c r="BK339" s="151">
        <f>ROUND($L$339*$K$339,3)</f>
        <v>0</v>
      </c>
      <c r="BL339" s="6" t="s">
        <v>300</v>
      </c>
      <c r="BM339" s="6" t="s">
        <v>518</v>
      </c>
    </row>
    <row r="340" spans="2:63" s="132" customFormat="1" ht="30.75" customHeight="1">
      <c r="B340" s="133"/>
      <c r="C340" s="134"/>
      <c r="D340" s="142" t="s">
        <v>333</v>
      </c>
      <c r="E340" s="142"/>
      <c r="F340" s="142"/>
      <c r="G340" s="142"/>
      <c r="H340" s="142"/>
      <c r="I340" s="142"/>
      <c r="J340" s="142"/>
      <c r="K340" s="142"/>
      <c r="L340" s="142"/>
      <c r="M340" s="142"/>
      <c r="N340" s="260">
        <f>$BK$340</f>
        <v>0</v>
      </c>
      <c r="O340" s="259"/>
      <c r="P340" s="259"/>
      <c r="Q340" s="259"/>
      <c r="R340" s="136"/>
      <c r="T340" s="137"/>
      <c r="U340" s="134"/>
      <c r="V340" s="134"/>
      <c r="W340" s="138">
        <f>SUM($W$341:$W$345)</f>
        <v>0</v>
      </c>
      <c r="X340" s="134"/>
      <c r="Y340" s="138">
        <f>SUM($Y$341:$Y$345)</f>
        <v>0.08687</v>
      </c>
      <c r="Z340" s="134"/>
      <c r="AA340" s="139">
        <f>SUM($AA$341:$AA$345)</f>
        <v>0</v>
      </c>
      <c r="AR340" s="140" t="s">
        <v>124</v>
      </c>
      <c r="AT340" s="140" t="s">
        <v>71</v>
      </c>
      <c r="AU340" s="140" t="s">
        <v>79</v>
      </c>
      <c r="AY340" s="140" t="s">
        <v>146</v>
      </c>
      <c r="BK340" s="141">
        <f>SUM($BK$341:$BK$345)</f>
        <v>0</v>
      </c>
    </row>
    <row r="341" spans="2:65" s="6" customFormat="1" ht="39" customHeight="1">
      <c r="B341" s="23"/>
      <c r="C341" s="143" t="s">
        <v>519</v>
      </c>
      <c r="D341" s="143" t="s">
        <v>147</v>
      </c>
      <c r="E341" s="144" t="s">
        <v>520</v>
      </c>
      <c r="F341" s="244" t="s">
        <v>521</v>
      </c>
      <c r="G341" s="245"/>
      <c r="H341" s="245"/>
      <c r="I341" s="245"/>
      <c r="J341" s="145" t="s">
        <v>180</v>
      </c>
      <c r="K341" s="146">
        <v>42</v>
      </c>
      <c r="L341" s="246">
        <v>0</v>
      </c>
      <c r="M341" s="245"/>
      <c r="N341" s="247">
        <f>ROUND($L$341*$K$341,3)</f>
        <v>0</v>
      </c>
      <c r="O341" s="245"/>
      <c r="P341" s="245"/>
      <c r="Q341" s="245"/>
      <c r="R341" s="25"/>
      <c r="T341" s="148"/>
      <c r="U341" s="31" t="s">
        <v>39</v>
      </c>
      <c r="V341" s="24"/>
      <c r="W341" s="149">
        <f>$V$341*$K$341</f>
        <v>0</v>
      </c>
      <c r="X341" s="149">
        <v>0.00021</v>
      </c>
      <c r="Y341" s="149">
        <f>$X$341*$K$341</f>
        <v>0.00882</v>
      </c>
      <c r="Z341" s="149">
        <v>0</v>
      </c>
      <c r="AA341" s="150">
        <f>$Z$341*$K$341</f>
        <v>0</v>
      </c>
      <c r="AR341" s="6" t="s">
        <v>300</v>
      </c>
      <c r="AT341" s="6" t="s">
        <v>147</v>
      </c>
      <c r="AU341" s="6" t="s">
        <v>124</v>
      </c>
      <c r="AY341" s="6" t="s">
        <v>146</v>
      </c>
      <c r="BE341" s="93">
        <f>IF($U$341="základná",$N$341,0)</f>
        <v>0</v>
      </c>
      <c r="BF341" s="93">
        <f>IF($U$341="znížená",$N$341,0)</f>
        <v>0</v>
      </c>
      <c r="BG341" s="93">
        <f>IF($U$341="zákl. prenesená",$N$341,0)</f>
        <v>0</v>
      </c>
      <c r="BH341" s="93">
        <f>IF($U$341="zníž. prenesená",$N$341,0)</f>
        <v>0</v>
      </c>
      <c r="BI341" s="93">
        <f>IF($U$341="nulová",$N$341,0)</f>
        <v>0</v>
      </c>
      <c r="BJ341" s="6" t="s">
        <v>124</v>
      </c>
      <c r="BK341" s="151">
        <f>ROUND($L$341*$K$341,3)</f>
        <v>0</v>
      </c>
      <c r="BL341" s="6" t="s">
        <v>300</v>
      </c>
      <c r="BM341" s="6" t="s">
        <v>522</v>
      </c>
    </row>
    <row r="342" spans="2:65" s="6" customFormat="1" ht="27" customHeight="1">
      <c r="B342" s="23"/>
      <c r="C342" s="165" t="s">
        <v>523</v>
      </c>
      <c r="D342" s="165" t="s">
        <v>183</v>
      </c>
      <c r="E342" s="166" t="s">
        <v>524</v>
      </c>
      <c r="F342" s="252" t="s">
        <v>525</v>
      </c>
      <c r="G342" s="253"/>
      <c r="H342" s="253"/>
      <c r="I342" s="253"/>
      <c r="J342" s="167" t="s">
        <v>180</v>
      </c>
      <c r="K342" s="168">
        <v>42</v>
      </c>
      <c r="L342" s="254">
        <v>0</v>
      </c>
      <c r="M342" s="253"/>
      <c r="N342" s="255">
        <f>ROUND($L$342*$K$342,3)</f>
        <v>0</v>
      </c>
      <c r="O342" s="245"/>
      <c r="P342" s="245"/>
      <c r="Q342" s="245"/>
      <c r="R342" s="25"/>
      <c r="T342" s="148"/>
      <c r="U342" s="31" t="s">
        <v>39</v>
      </c>
      <c r="V342" s="24"/>
      <c r="W342" s="149">
        <f>$V$342*$K$342</f>
        <v>0</v>
      </c>
      <c r="X342" s="149">
        <v>0.001</v>
      </c>
      <c r="Y342" s="149">
        <f>$X$342*$K$342</f>
        <v>0.042</v>
      </c>
      <c r="Z342" s="149">
        <v>0</v>
      </c>
      <c r="AA342" s="150">
        <f>$Z$342*$K$342</f>
        <v>0</v>
      </c>
      <c r="AR342" s="6" t="s">
        <v>492</v>
      </c>
      <c r="AT342" s="6" t="s">
        <v>183</v>
      </c>
      <c r="AU342" s="6" t="s">
        <v>124</v>
      </c>
      <c r="AY342" s="6" t="s">
        <v>146</v>
      </c>
      <c r="BE342" s="93">
        <f>IF($U$342="základná",$N$342,0)</f>
        <v>0</v>
      </c>
      <c r="BF342" s="93">
        <f>IF($U$342="znížená",$N$342,0)</f>
        <v>0</v>
      </c>
      <c r="BG342" s="93">
        <f>IF($U$342="zákl. prenesená",$N$342,0)</f>
        <v>0</v>
      </c>
      <c r="BH342" s="93">
        <f>IF($U$342="zníž. prenesená",$N$342,0)</f>
        <v>0</v>
      </c>
      <c r="BI342" s="93">
        <f>IF($U$342="nulová",$N$342,0)</f>
        <v>0</v>
      </c>
      <c r="BJ342" s="6" t="s">
        <v>124</v>
      </c>
      <c r="BK342" s="151">
        <f>ROUND($L$342*$K$342,3)</f>
        <v>0</v>
      </c>
      <c r="BL342" s="6" t="s">
        <v>300</v>
      </c>
      <c r="BM342" s="6" t="s">
        <v>526</v>
      </c>
    </row>
    <row r="343" spans="2:65" s="6" customFormat="1" ht="39" customHeight="1">
      <c r="B343" s="23"/>
      <c r="C343" s="143" t="s">
        <v>527</v>
      </c>
      <c r="D343" s="143" t="s">
        <v>147</v>
      </c>
      <c r="E343" s="144" t="s">
        <v>528</v>
      </c>
      <c r="F343" s="244" t="s">
        <v>529</v>
      </c>
      <c r="G343" s="245"/>
      <c r="H343" s="245"/>
      <c r="I343" s="245"/>
      <c r="J343" s="145" t="s">
        <v>180</v>
      </c>
      <c r="K343" s="146">
        <v>7</v>
      </c>
      <c r="L343" s="246">
        <v>0</v>
      </c>
      <c r="M343" s="245"/>
      <c r="N343" s="247">
        <f>ROUND($L$343*$K$343,3)</f>
        <v>0</v>
      </c>
      <c r="O343" s="245"/>
      <c r="P343" s="245"/>
      <c r="Q343" s="245"/>
      <c r="R343" s="25"/>
      <c r="T343" s="148"/>
      <c r="U343" s="31" t="s">
        <v>39</v>
      </c>
      <c r="V343" s="24"/>
      <c r="W343" s="149">
        <f>$V$343*$K$343</f>
        <v>0</v>
      </c>
      <c r="X343" s="149">
        <v>0.00015</v>
      </c>
      <c r="Y343" s="149">
        <f>$X$343*$K$343</f>
        <v>0.00105</v>
      </c>
      <c r="Z343" s="149">
        <v>0</v>
      </c>
      <c r="AA343" s="150">
        <f>$Z$343*$K$343</f>
        <v>0</v>
      </c>
      <c r="AR343" s="6" t="s">
        <v>151</v>
      </c>
      <c r="AT343" s="6" t="s">
        <v>147</v>
      </c>
      <c r="AU343" s="6" t="s">
        <v>124</v>
      </c>
      <c r="AY343" s="6" t="s">
        <v>146</v>
      </c>
      <c r="BE343" s="93">
        <f>IF($U$343="základná",$N$343,0)</f>
        <v>0</v>
      </c>
      <c r="BF343" s="93">
        <f>IF($U$343="znížená",$N$343,0)</f>
        <v>0</v>
      </c>
      <c r="BG343" s="93">
        <f>IF($U$343="zákl. prenesená",$N$343,0)</f>
        <v>0</v>
      </c>
      <c r="BH343" s="93">
        <f>IF($U$343="zníž. prenesená",$N$343,0)</f>
        <v>0</v>
      </c>
      <c r="BI343" s="93">
        <f>IF($U$343="nulová",$N$343,0)</f>
        <v>0</v>
      </c>
      <c r="BJ343" s="6" t="s">
        <v>124</v>
      </c>
      <c r="BK343" s="151">
        <f>ROUND($L$343*$K$343,3)</f>
        <v>0</v>
      </c>
      <c r="BL343" s="6" t="s">
        <v>151</v>
      </c>
      <c r="BM343" s="6" t="s">
        <v>530</v>
      </c>
    </row>
    <row r="344" spans="2:65" s="6" customFormat="1" ht="15.75" customHeight="1">
      <c r="B344" s="23"/>
      <c r="C344" s="165" t="s">
        <v>531</v>
      </c>
      <c r="D344" s="165" t="s">
        <v>183</v>
      </c>
      <c r="E344" s="166" t="s">
        <v>532</v>
      </c>
      <c r="F344" s="252" t="s">
        <v>533</v>
      </c>
      <c r="G344" s="253"/>
      <c r="H344" s="253"/>
      <c r="I344" s="253"/>
      <c r="J344" s="167" t="s">
        <v>180</v>
      </c>
      <c r="K344" s="168">
        <v>7</v>
      </c>
      <c r="L344" s="254">
        <v>0</v>
      </c>
      <c r="M344" s="253"/>
      <c r="N344" s="255">
        <f>ROUND($L$344*$K$344,3)</f>
        <v>0</v>
      </c>
      <c r="O344" s="245"/>
      <c r="P344" s="245"/>
      <c r="Q344" s="245"/>
      <c r="R344" s="25"/>
      <c r="T344" s="148"/>
      <c r="U344" s="31" t="s">
        <v>39</v>
      </c>
      <c r="V344" s="24"/>
      <c r="W344" s="149">
        <f>$V$344*$K$344</f>
        <v>0</v>
      </c>
      <c r="X344" s="149">
        <v>0.005</v>
      </c>
      <c r="Y344" s="149">
        <f>$X$344*$K$344</f>
        <v>0.035</v>
      </c>
      <c r="Z344" s="149">
        <v>0</v>
      </c>
      <c r="AA344" s="150">
        <f>$Z$344*$K$344</f>
        <v>0</v>
      </c>
      <c r="AR344" s="6" t="s">
        <v>182</v>
      </c>
      <c r="AT344" s="6" t="s">
        <v>183</v>
      </c>
      <c r="AU344" s="6" t="s">
        <v>124</v>
      </c>
      <c r="AY344" s="6" t="s">
        <v>146</v>
      </c>
      <c r="BE344" s="93">
        <f>IF($U$344="základná",$N$344,0)</f>
        <v>0</v>
      </c>
      <c r="BF344" s="93">
        <f>IF($U$344="znížená",$N$344,0)</f>
        <v>0</v>
      </c>
      <c r="BG344" s="93">
        <f>IF($U$344="zákl. prenesená",$N$344,0)</f>
        <v>0</v>
      </c>
      <c r="BH344" s="93">
        <f>IF($U$344="zníž. prenesená",$N$344,0)</f>
        <v>0</v>
      </c>
      <c r="BI344" s="93">
        <f>IF($U$344="nulová",$N$344,0)</f>
        <v>0</v>
      </c>
      <c r="BJ344" s="6" t="s">
        <v>124</v>
      </c>
      <c r="BK344" s="151">
        <f>ROUND($L$344*$K$344,3)</f>
        <v>0</v>
      </c>
      <c r="BL344" s="6" t="s">
        <v>151</v>
      </c>
      <c r="BM344" s="6" t="s">
        <v>534</v>
      </c>
    </row>
    <row r="345" spans="2:65" s="6" customFormat="1" ht="27" customHeight="1">
      <c r="B345" s="23"/>
      <c r="C345" s="143" t="s">
        <v>535</v>
      </c>
      <c r="D345" s="143" t="s">
        <v>147</v>
      </c>
      <c r="E345" s="144" t="s">
        <v>536</v>
      </c>
      <c r="F345" s="244" t="s">
        <v>537</v>
      </c>
      <c r="G345" s="245"/>
      <c r="H345" s="245"/>
      <c r="I345" s="245"/>
      <c r="J345" s="145" t="s">
        <v>517</v>
      </c>
      <c r="K345" s="147">
        <v>0</v>
      </c>
      <c r="L345" s="246">
        <v>0</v>
      </c>
      <c r="M345" s="245"/>
      <c r="N345" s="247">
        <f>ROUND($L$345*$K$345,3)</f>
        <v>0</v>
      </c>
      <c r="O345" s="245"/>
      <c r="P345" s="245"/>
      <c r="Q345" s="245"/>
      <c r="R345" s="25"/>
      <c r="T345" s="148"/>
      <c r="U345" s="31" t="s">
        <v>39</v>
      </c>
      <c r="V345" s="24"/>
      <c r="W345" s="149">
        <f>$V$345*$K$345</f>
        <v>0</v>
      </c>
      <c r="X345" s="149">
        <v>0</v>
      </c>
      <c r="Y345" s="149">
        <f>$X$345*$K$345</f>
        <v>0</v>
      </c>
      <c r="Z345" s="149">
        <v>0</v>
      </c>
      <c r="AA345" s="150">
        <f>$Z$345*$K$345</f>
        <v>0</v>
      </c>
      <c r="AR345" s="6" t="s">
        <v>300</v>
      </c>
      <c r="AT345" s="6" t="s">
        <v>147</v>
      </c>
      <c r="AU345" s="6" t="s">
        <v>124</v>
      </c>
      <c r="AY345" s="6" t="s">
        <v>146</v>
      </c>
      <c r="BE345" s="93">
        <f>IF($U$345="základná",$N$345,0)</f>
        <v>0</v>
      </c>
      <c r="BF345" s="93">
        <f>IF($U$345="znížená",$N$345,0)</f>
        <v>0</v>
      </c>
      <c r="BG345" s="93">
        <f>IF($U$345="zákl. prenesená",$N$345,0)</f>
        <v>0</v>
      </c>
      <c r="BH345" s="93">
        <f>IF($U$345="zníž. prenesená",$N$345,0)</f>
        <v>0</v>
      </c>
      <c r="BI345" s="93">
        <f>IF($U$345="nulová",$N$345,0)</f>
        <v>0</v>
      </c>
      <c r="BJ345" s="6" t="s">
        <v>124</v>
      </c>
      <c r="BK345" s="151">
        <f>ROUND($L$345*$K$345,3)</f>
        <v>0</v>
      </c>
      <c r="BL345" s="6" t="s">
        <v>300</v>
      </c>
      <c r="BM345" s="6" t="s">
        <v>538</v>
      </c>
    </row>
    <row r="346" spans="2:63" s="6" customFormat="1" ht="51" customHeight="1">
      <c r="B346" s="23"/>
      <c r="C346" s="24"/>
      <c r="D346" s="135" t="s">
        <v>197</v>
      </c>
      <c r="E346" s="24"/>
      <c r="F346" s="24"/>
      <c r="G346" s="24"/>
      <c r="H346" s="24"/>
      <c r="I346" s="24"/>
      <c r="J346" s="24"/>
      <c r="K346" s="24"/>
      <c r="L346" s="24"/>
      <c r="M346" s="24"/>
      <c r="N346" s="240">
        <f>$BK$346</f>
        <v>0</v>
      </c>
      <c r="O346" s="208"/>
      <c r="P346" s="208"/>
      <c r="Q346" s="208"/>
      <c r="R346" s="25"/>
      <c r="T346" s="64"/>
      <c r="U346" s="24"/>
      <c r="V346" s="24"/>
      <c r="W346" s="24"/>
      <c r="X346" s="24"/>
      <c r="Y346" s="24"/>
      <c r="Z346" s="24"/>
      <c r="AA346" s="65"/>
      <c r="AT346" s="6" t="s">
        <v>71</v>
      </c>
      <c r="AU346" s="6" t="s">
        <v>72</v>
      </c>
      <c r="AY346" s="6" t="s">
        <v>198</v>
      </c>
      <c r="BK346" s="151">
        <f>SUM($BK$347:$BK$351)</f>
        <v>0</v>
      </c>
    </row>
    <row r="347" spans="2:63" s="6" customFormat="1" ht="23.25" customHeight="1">
      <c r="B347" s="23"/>
      <c r="C347" s="169"/>
      <c r="D347" s="169" t="s">
        <v>147</v>
      </c>
      <c r="E347" s="170"/>
      <c r="F347" s="256"/>
      <c r="G347" s="257"/>
      <c r="H347" s="257"/>
      <c r="I347" s="257"/>
      <c r="J347" s="171"/>
      <c r="K347" s="147"/>
      <c r="L347" s="246"/>
      <c r="M347" s="245"/>
      <c r="N347" s="247">
        <f>$BK$347</f>
        <v>0</v>
      </c>
      <c r="O347" s="245"/>
      <c r="P347" s="245"/>
      <c r="Q347" s="245"/>
      <c r="R347" s="25"/>
      <c r="T347" s="148"/>
      <c r="U347" s="172" t="s">
        <v>39</v>
      </c>
      <c r="V347" s="24"/>
      <c r="W347" s="24"/>
      <c r="X347" s="24"/>
      <c r="Y347" s="24"/>
      <c r="Z347" s="24"/>
      <c r="AA347" s="65"/>
      <c r="AT347" s="6" t="s">
        <v>198</v>
      </c>
      <c r="AU347" s="6" t="s">
        <v>79</v>
      </c>
      <c r="AY347" s="6" t="s">
        <v>198</v>
      </c>
      <c r="BE347" s="93">
        <f>IF($U$347="základná",$N$347,0)</f>
        <v>0</v>
      </c>
      <c r="BF347" s="93">
        <f>IF($U$347="znížená",$N$347,0)</f>
        <v>0</v>
      </c>
      <c r="BG347" s="93">
        <f>IF($U$347="zákl. prenesená",$N$347,0)</f>
        <v>0</v>
      </c>
      <c r="BH347" s="93">
        <f>IF($U$347="zníž. prenesená",$N$347,0)</f>
        <v>0</v>
      </c>
      <c r="BI347" s="93">
        <f>IF($U$347="nulová",$N$347,0)</f>
        <v>0</v>
      </c>
      <c r="BJ347" s="6" t="s">
        <v>124</v>
      </c>
      <c r="BK347" s="151">
        <f>$L$347*$K$347</f>
        <v>0</v>
      </c>
    </row>
    <row r="348" spans="2:63" s="6" customFormat="1" ht="23.25" customHeight="1">
      <c r="B348" s="23"/>
      <c r="C348" s="169"/>
      <c r="D348" s="169" t="s">
        <v>147</v>
      </c>
      <c r="E348" s="170"/>
      <c r="F348" s="256"/>
      <c r="G348" s="257"/>
      <c r="H348" s="257"/>
      <c r="I348" s="257"/>
      <c r="J348" s="171"/>
      <c r="K348" s="147"/>
      <c r="L348" s="246"/>
      <c r="M348" s="245"/>
      <c r="N348" s="247">
        <f>$BK$348</f>
        <v>0</v>
      </c>
      <c r="O348" s="245"/>
      <c r="P348" s="245"/>
      <c r="Q348" s="245"/>
      <c r="R348" s="25"/>
      <c r="T348" s="148"/>
      <c r="U348" s="172" t="s">
        <v>39</v>
      </c>
      <c r="V348" s="24"/>
      <c r="W348" s="24"/>
      <c r="X348" s="24"/>
      <c r="Y348" s="24"/>
      <c r="Z348" s="24"/>
      <c r="AA348" s="65"/>
      <c r="AT348" s="6" t="s">
        <v>198</v>
      </c>
      <c r="AU348" s="6" t="s">
        <v>79</v>
      </c>
      <c r="AY348" s="6" t="s">
        <v>198</v>
      </c>
      <c r="BE348" s="93">
        <f>IF($U$348="základná",$N$348,0)</f>
        <v>0</v>
      </c>
      <c r="BF348" s="93">
        <f>IF($U$348="znížená",$N$348,0)</f>
        <v>0</v>
      </c>
      <c r="BG348" s="93">
        <f>IF($U$348="zákl. prenesená",$N$348,0)</f>
        <v>0</v>
      </c>
      <c r="BH348" s="93">
        <f>IF($U$348="zníž. prenesená",$N$348,0)</f>
        <v>0</v>
      </c>
      <c r="BI348" s="93">
        <f>IF($U$348="nulová",$N$348,0)</f>
        <v>0</v>
      </c>
      <c r="BJ348" s="6" t="s">
        <v>124</v>
      </c>
      <c r="BK348" s="151">
        <f>$L$348*$K$348</f>
        <v>0</v>
      </c>
    </row>
    <row r="349" spans="2:63" s="6" customFormat="1" ht="23.25" customHeight="1">
      <c r="B349" s="23"/>
      <c r="C349" s="169"/>
      <c r="D349" s="169" t="s">
        <v>147</v>
      </c>
      <c r="E349" s="170"/>
      <c r="F349" s="256"/>
      <c r="G349" s="257"/>
      <c r="H349" s="257"/>
      <c r="I349" s="257"/>
      <c r="J349" s="171"/>
      <c r="K349" s="147"/>
      <c r="L349" s="246"/>
      <c r="M349" s="245"/>
      <c r="N349" s="247">
        <f>$BK$349</f>
        <v>0</v>
      </c>
      <c r="O349" s="245"/>
      <c r="P349" s="245"/>
      <c r="Q349" s="245"/>
      <c r="R349" s="25"/>
      <c r="T349" s="148"/>
      <c r="U349" s="172" t="s">
        <v>39</v>
      </c>
      <c r="V349" s="24"/>
      <c r="W349" s="24"/>
      <c r="X349" s="24"/>
      <c r="Y349" s="24"/>
      <c r="Z349" s="24"/>
      <c r="AA349" s="65"/>
      <c r="AT349" s="6" t="s">
        <v>198</v>
      </c>
      <c r="AU349" s="6" t="s">
        <v>79</v>
      </c>
      <c r="AY349" s="6" t="s">
        <v>198</v>
      </c>
      <c r="BE349" s="93">
        <f>IF($U$349="základná",$N$349,0)</f>
        <v>0</v>
      </c>
      <c r="BF349" s="93">
        <f>IF($U$349="znížená",$N$349,0)</f>
        <v>0</v>
      </c>
      <c r="BG349" s="93">
        <f>IF($U$349="zákl. prenesená",$N$349,0)</f>
        <v>0</v>
      </c>
      <c r="BH349" s="93">
        <f>IF($U$349="zníž. prenesená",$N$349,0)</f>
        <v>0</v>
      </c>
      <c r="BI349" s="93">
        <f>IF($U$349="nulová",$N$349,0)</f>
        <v>0</v>
      </c>
      <c r="BJ349" s="6" t="s">
        <v>124</v>
      </c>
      <c r="BK349" s="151">
        <f>$L$349*$K$349</f>
        <v>0</v>
      </c>
    </row>
    <row r="350" spans="2:63" s="6" customFormat="1" ht="23.25" customHeight="1">
      <c r="B350" s="23"/>
      <c r="C350" s="169"/>
      <c r="D350" s="169" t="s">
        <v>147</v>
      </c>
      <c r="E350" s="170"/>
      <c r="F350" s="256"/>
      <c r="G350" s="257"/>
      <c r="H350" s="257"/>
      <c r="I350" s="257"/>
      <c r="J350" s="171"/>
      <c r="K350" s="147"/>
      <c r="L350" s="246"/>
      <c r="M350" s="245"/>
      <c r="N350" s="247">
        <f>$BK$350</f>
        <v>0</v>
      </c>
      <c r="O350" s="245"/>
      <c r="P350" s="245"/>
      <c r="Q350" s="245"/>
      <c r="R350" s="25"/>
      <c r="T350" s="148"/>
      <c r="U350" s="172" t="s">
        <v>39</v>
      </c>
      <c r="V350" s="24"/>
      <c r="W350" s="24"/>
      <c r="X350" s="24"/>
      <c r="Y350" s="24"/>
      <c r="Z350" s="24"/>
      <c r="AA350" s="65"/>
      <c r="AT350" s="6" t="s">
        <v>198</v>
      </c>
      <c r="AU350" s="6" t="s">
        <v>79</v>
      </c>
      <c r="AY350" s="6" t="s">
        <v>198</v>
      </c>
      <c r="BE350" s="93">
        <f>IF($U$350="základná",$N$350,0)</f>
        <v>0</v>
      </c>
      <c r="BF350" s="93">
        <f>IF($U$350="znížená",$N$350,0)</f>
        <v>0</v>
      </c>
      <c r="BG350" s="93">
        <f>IF($U$350="zákl. prenesená",$N$350,0)</f>
        <v>0</v>
      </c>
      <c r="BH350" s="93">
        <f>IF($U$350="zníž. prenesená",$N$350,0)</f>
        <v>0</v>
      </c>
      <c r="BI350" s="93">
        <f>IF($U$350="nulová",$N$350,0)</f>
        <v>0</v>
      </c>
      <c r="BJ350" s="6" t="s">
        <v>124</v>
      </c>
      <c r="BK350" s="151">
        <f>$L$350*$K$350</f>
        <v>0</v>
      </c>
    </row>
    <row r="351" spans="2:63" s="6" customFormat="1" ht="23.25" customHeight="1">
      <c r="B351" s="23"/>
      <c r="C351" s="169"/>
      <c r="D351" s="169" t="s">
        <v>147</v>
      </c>
      <c r="E351" s="170"/>
      <c r="F351" s="256"/>
      <c r="G351" s="257"/>
      <c r="H351" s="257"/>
      <c r="I351" s="257"/>
      <c r="J351" s="171"/>
      <c r="K351" s="147"/>
      <c r="L351" s="246"/>
      <c r="M351" s="245"/>
      <c r="N351" s="247">
        <f>$BK$351</f>
        <v>0</v>
      </c>
      <c r="O351" s="245"/>
      <c r="P351" s="245"/>
      <c r="Q351" s="245"/>
      <c r="R351" s="25"/>
      <c r="T351" s="148"/>
      <c r="U351" s="172" t="s">
        <v>39</v>
      </c>
      <c r="V351" s="43"/>
      <c r="W351" s="43"/>
      <c r="X351" s="43"/>
      <c r="Y351" s="43"/>
      <c r="Z351" s="43"/>
      <c r="AA351" s="45"/>
      <c r="AT351" s="6" t="s">
        <v>198</v>
      </c>
      <c r="AU351" s="6" t="s">
        <v>79</v>
      </c>
      <c r="AY351" s="6" t="s">
        <v>198</v>
      </c>
      <c r="BE351" s="93">
        <f>IF($U$351="základná",$N$351,0)</f>
        <v>0</v>
      </c>
      <c r="BF351" s="93">
        <f>IF($U$351="znížená",$N$351,0)</f>
        <v>0</v>
      </c>
      <c r="BG351" s="93">
        <f>IF($U$351="zákl. prenesená",$N$351,0)</f>
        <v>0</v>
      </c>
      <c r="BH351" s="93">
        <f>IF($U$351="zníž. prenesená",$N$351,0)</f>
        <v>0</v>
      </c>
      <c r="BI351" s="93">
        <f>IF($U$351="nulová",$N$351,0)</f>
        <v>0</v>
      </c>
      <c r="BJ351" s="6" t="s">
        <v>124</v>
      </c>
      <c r="BK351" s="151">
        <f>$L$351*$K$351</f>
        <v>0</v>
      </c>
    </row>
    <row r="352" spans="2:18" s="6" customFormat="1" ht="7.5" customHeight="1">
      <c r="B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8"/>
    </row>
    <row r="353" s="2" customFormat="1" ht="14.25" customHeight="1"/>
  </sheetData>
  <sheetProtection password="CC35" sheet="1" objects="1" scenarios="1" formatColumns="0" formatRows="0" sort="0" autoFilter="0"/>
  <mergeCells count="373">
    <mergeCell ref="N346:Q346"/>
    <mergeCell ref="H1:K1"/>
    <mergeCell ref="S2:AC2"/>
    <mergeCell ref="F351:I351"/>
    <mergeCell ref="L351:M351"/>
    <mergeCell ref="N351:Q351"/>
    <mergeCell ref="N124:Q124"/>
    <mergeCell ref="N125:Q125"/>
    <mergeCell ref="N126:Q126"/>
    <mergeCell ref="N174:Q174"/>
    <mergeCell ref="N289:Q289"/>
    <mergeCell ref="N317:Q317"/>
    <mergeCell ref="N319:Q319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4:I344"/>
    <mergeCell ref="L344:M344"/>
    <mergeCell ref="N344:Q344"/>
    <mergeCell ref="F345:I345"/>
    <mergeCell ref="L345:M345"/>
    <mergeCell ref="N345:Q345"/>
    <mergeCell ref="F342:I342"/>
    <mergeCell ref="L342:M342"/>
    <mergeCell ref="N342:Q342"/>
    <mergeCell ref="F343:I343"/>
    <mergeCell ref="L343:M343"/>
    <mergeCell ref="N343:Q343"/>
    <mergeCell ref="F339:I339"/>
    <mergeCell ref="L339:M339"/>
    <mergeCell ref="N339:Q339"/>
    <mergeCell ref="F341:I341"/>
    <mergeCell ref="L341:M341"/>
    <mergeCell ref="N341:Q341"/>
    <mergeCell ref="N340:Q340"/>
    <mergeCell ref="F337:I337"/>
    <mergeCell ref="L337:M337"/>
    <mergeCell ref="N337:Q337"/>
    <mergeCell ref="F338:I338"/>
    <mergeCell ref="L338:M338"/>
    <mergeCell ref="N338:Q338"/>
    <mergeCell ref="N334:Q334"/>
    <mergeCell ref="F335:I335"/>
    <mergeCell ref="L335:M335"/>
    <mergeCell ref="N335:Q335"/>
    <mergeCell ref="F336:I336"/>
    <mergeCell ref="L336:M336"/>
    <mergeCell ref="N336:Q336"/>
    <mergeCell ref="F330:I330"/>
    <mergeCell ref="F331:I331"/>
    <mergeCell ref="F332:I332"/>
    <mergeCell ref="F333:I333"/>
    <mergeCell ref="F334:I334"/>
    <mergeCell ref="L334:M334"/>
    <mergeCell ref="F324:I324"/>
    <mergeCell ref="F325:I325"/>
    <mergeCell ref="F326:I326"/>
    <mergeCell ref="F327:I327"/>
    <mergeCell ref="F328:I328"/>
    <mergeCell ref="F329:I329"/>
    <mergeCell ref="F322:I322"/>
    <mergeCell ref="L322:M322"/>
    <mergeCell ref="N322:Q322"/>
    <mergeCell ref="F323:I323"/>
    <mergeCell ref="L323:M323"/>
    <mergeCell ref="N323:Q323"/>
    <mergeCell ref="F315:I315"/>
    <mergeCell ref="F316:I316"/>
    <mergeCell ref="F318:I318"/>
    <mergeCell ref="L318:M318"/>
    <mergeCell ref="N318:Q318"/>
    <mergeCell ref="F321:I321"/>
    <mergeCell ref="L321:M321"/>
    <mergeCell ref="N321:Q321"/>
    <mergeCell ref="N320:Q320"/>
    <mergeCell ref="F309:I309"/>
    <mergeCell ref="F310:I310"/>
    <mergeCell ref="F311:I311"/>
    <mergeCell ref="F312:I312"/>
    <mergeCell ref="F313:I313"/>
    <mergeCell ref="F314:I314"/>
    <mergeCell ref="F303:I303"/>
    <mergeCell ref="F304:I304"/>
    <mergeCell ref="F305:I305"/>
    <mergeCell ref="F306:I306"/>
    <mergeCell ref="F307:I307"/>
    <mergeCell ref="F308:I308"/>
    <mergeCell ref="F297:I297"/>
    <mergeCell ref="F298:I298"/>
    <mergeCell ref="F299:I299"/>
    <mergeCell ref="F300:I300"/>
    <mergeCell ref="F301:I301"/>
    <mergeCell ref="F302:I302"/>
    <mergeCell ref="F291:I291"/>
    <mergeCell ref="F292:I292"/>
    <mergeCell ref="F293:I293"/>
    <mergeCell ref="F294:I294"/>
    <mergeCell ref="F295:I295"/>
    <mergeCell ref="F296:I296"/>
    <mergeCell ref="L287:M287"/>
    <mergeCell ref="N287:Q287"/>
    <mergeCell ref="F288:I288"/>
    <mergeCell ref="L288:M288"/>
    <mergeCell ref="N288:Q288"/>
    <mergeCell ref="F290:I290"/>
    <mergeCell ref="L290:M290"/>
    <mergeCell ref="N290:Q290"/>
    <mergeCell ref="F282:I282"/>
    <mergeCell ref="F283:I283"/>
    <mergeCell ref="F284:I284"/>
    <mergeCell ref="F285:I285"/>
    <mergeCell ref="F286:I286"/>
    <mergeCell ref="F287:I287"/>
    <mergeCell ref="F278:I278"/>
    <mergeCell ref="F279:I279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6:I266"/>
    <mergeCell ref="F267:I267"/>
    <mergeCell ref="F268:I268"/>
    <mergeCell ref="F269:I269"/>
    <mergeCell ref="F270:I270"/>
    <mergeCell ref="F271:I271"/>
    <mergeCell ref="F260:I260"/>
    <mergeCell ref="F261:I261"/>
    <mergeCell ref="F262:I262"/>
    <mergeCell ref="F263:I263"/>
    <mergeCell ref="F264:I264"/>
    <mergeCell ref="F265:I265"/>
    <mergeCell ref="F254:I254"/>
    <mergeCell ref="F255:I255"/>
    <mergeCell ref="F256:I256"/>
    <mergeCell ref="F257:I257"/>
    <mergeCell ref="F258:I258"/>
    <mergeCell ref="F259:I259"/>
    <mergeCell ref="F248:I248"/>
    <mergeCell ref="F249:I249"/>
    <mergeCell ref="F250:I250"/>
    <mergeCell ref="F251:I251"/>
    <mergeCell ref="F252:I252"/>
    <mergeCell ref="F253:I253"/>
    <mergeCell ref="F242:I242"/>
    <mergeCell ref="F243:I243"/>
    <mergeCell ref="F244:I244"/>
    <mergeCell ref="F245:I245"/>
    <mergeCell ref="F246:I246"/>
    <mergeCell ref="F247:I247"/>
    <mergeCell ref="F240:I240"/>
    <mergeCell ref="L240:M240"/>
    <mergeCell ref="N240:Q240"/>
    <mergeCell ref="F241:I241"/>
    <mergeCell ref="L241:M241"/>
    <mergeCell ref="N241:Q241"/>
    <mergeCell ref="F234:I234"/>
    <mergeCell ref="F235:I235"/>
    <mergeCell ref="F236:I236"/>
    <mergeCell ref="F237:I237"/>
    <mergeCell ref="F238:I238"/>
    <mergeCell ref="F239:I239"/>
    <mergeCell ref="F228:I228"/>
    <mergeCell ref="F229:I229"/>
    <mergeCell ref="F230:I230"/>
    <mergeCell ref="F231:I231"/>
    <mergeCell ref="F232:I232"/>
    <mergeCell ref="F233:I233"/>
    <mergeCell ref="F222:I222"/>
    <mergeCell ref="F223:I223"/>
    <mergeCell ref="F224:I224"/>
    <mergeCell ref="F225:I225"/>
    <mergeCell ref="F226:I226"/>
    <mergeCell ref="F227:I227"/>
    <mergeCell ref="F216:I216"/>
    <mergeCell ref="F217:I217"/>
    <mergeCell ref="F218:I218"/>
    <mergeCell ref="F219:I219"/>
    <mergeCell ref="F220:I220"/>
    <mergeCell ref="F221:I221"/>
    <mergeCell ref="F210:I210"/>
    <mergeCell ref="F211:I211"/>
    <mergeCell ref="F212:I212"/>
    <mergeCell ref="F213:I213"/>
    <mergeCell ref="F214:I214"/>
    <mergeCell ref="F215:I215"/>
    <mergeCell ref="L207:M207"/>
    <mergeCell ref="N207:Q207"/>
    <mergeCell ref="F208:I208"/>
    <mergeCell ref="L208:M208"/>
    <mergeCell ref="N208:Q208"/>
    <mergeCell ref="F209:I209"/>
    <mergeCell ref="F202:I202"/>
    <mergeCell ref="F203:I203"/>
    <mergeCell ref="F204:I204"/>
    <mergeCell ref="F205:I205"/>
    <mergeCell ref="F206:I206"/>
    <mergeCell ref="F207:I207"/>
    <mergeCell ref="F196:I196"/>
    <mergeCell ref="F197:I197"/>
    <mergeCell ref="F198:I198"/>
    <mergeCell ref="F199:I199"/>
    <mergeCell ref="F200:I200"/>
    <mergeCell ref="F201:I201"/>
    <mergeCell ref="F190:I190"/>
    <mergeCell ref="F191:I191"/>
    <mergeCell ref="F192:I192"/>
    <mergeCell ref="F193:I193"/>
    <mergeCell ref="F194:I194"/>
    <mergeCell ref="F195:I195"/>
    <mergeCell ref="F184:I184"/>
    <mergeCell ref="F185:I185"/>
    <mergeCell ref="F186:I186"/>
    <mergeCell ref="F187:I187"/>
    <mergeCell ref="F188:I188"/>
    <mergeCell ref="F189:I189"/>
    <mergeCell ref="F178:I178"/>
    <mergeCell ref="F179:I179"/>
    <mergeCell ref="F180:I180"/>
    <mergeCell ref="F181:I181"/>
    <mergeCell ref="F182:I182"/>
    <mergeCell ref="F183:I183"/>
    <mergeCell ref="F173:I173"/>
    <mergeCell ref="F175:I175"/>
    <mergeCell ref="L175:M175"/>
    <mergeCell ref="N175:Q175"/>
    <mergeCell ref="F176:I176"/>
    <mergeCell ref="F177:I177"/>
    <mergeCell ref="F169:I169"/>
    <mergeCell ref="L169:M169"/>
    <mergeCell ref="N169:Q169"/>
    <mergeCell ref="F170:I170"/>
    <mergeCell ref="F171:I171"/>
    <mergeCell ref="F172:I172"/>
    <mergeCell ref="F167:I167"/>
    <mergeCell ref="L167:M167"/>
    <mergeCell ref="N167:Q167"/>
    <mergeCell ref="F168:I168"/>
    <mergeCell ref="L168:M168"/>
    <mergeCell ref="N168:Q168"/>
    <mergeCell ref="F163:I163"/>
    <mergeCell ref="F164:I164"/>
    <mergeCell ref="F165:I165"/>
    <mergeCell ref="L165:M165"/>
    <mergeCell ref="N165:Q165"/>
    <mergeCell ref="F166:I166"/>
    <mergeCell ref="L166:M166"/>
    <mergeCell ref="N166:Q166"/>
    <mergeCell ref="F157:I157"/>
    <mergeCell ref="F158:I158"/>
    <mergeCell ref="F159:I159"/>
    <mergeCell ref="F160:I160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F145:I145"/>
    <mergeCell ref="F146:I146"/>
    <mergeCell ref="F147:I147"/>
    <mergeCell ref="F148:I148"/>
    <mergeCell ref="F149:I149"/>
    <mergeCell ref="F150:I150"/>
    <mergeCell ref="F141:I141"/>
    <mergeCell ref="F142:I142"/>
    <mergeCell ref="F143:I143"/>
    <mergeCell ref="F144:I144"/>
    <mergeCell ref="L144:M144"/>
    <mergeCell ref="N144:Q144"/>
    <mergeCell ref="F135:I135"/>
    <mergeCell ref="F136:I136"/>
    <mergeCell ref="F137:I137"/>
    <mergeCell ref="F138:I138"/>
    <mergeCell ref="F139:I139"/>
    <mergeCell ref="F140:I140"/>
    <mergeCell ref="F131:I131"/>
    <mergeCell ref="F132:I132"/>
    <mergeCell ref="F133:I133"/>
    <mergeCell ref="L133:M133"/>
    <mergeCell ref="N133:Q133"/>
    <mergeCell ref="F134:I134"/>
    <mergeCell ref="F127:I127"/>
    <mergeCell ref="L127:M127"/>
    <mergeCell ref="N127:Q127"/>
    <mergeCell ref="F128:I128"/>
    <mergeCell ref="F129:I129"/>
    <mergeCell ref="F130:I130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347:D352">
      <formula1>"K,M"</formula1>
    </dataValidation>
    <dataValidation type="list" allowBlank="1" showInputMessage="1" showErrorMessage="1" error="Povolené sú hodnoty základná, znížená, nulová." sqref="U347:U352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706</v>
      </c>
      <c r="G1" s="269"/>
      <c r="H1" s="271" t="s">
        <v>707</v>
      </c>
      <c r="I1" s="271"/>
      <c r="J1" s="271"/>
      <c r="K1" s="271"/>
      <c r="L1" s="269" t="s">
        <v>708</v>
      </c>
      <c r="M1" s="267"/>
      <c r="N1" s="267"/>
      <c r="O1" s="268" t="s">
        <v>105</v>
      </c>
      <c r="P1" s="267"/>
      <c r="Q1" s="267"/>
      <c r="R1" s="267"/>
      <c r="S1" s="269" t="s">
        <v>709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9" t="s">
        <v>106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15</v>
      </c>
      <c r="E6" s="11"/>
      <c r="F6" s="229" t="str">
        <f>'Rekapitulácia stavby'!$K$6</f>
        <v>Novostavba rodinného domu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107</v>
      </c>
      <c r="E7" s="24"/>
      <c r="F7" s="195" t="s">
        <v>539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17</v>
      </c>
      <c r="E8" s="24"/>
      <c r="F8" s="16"/>
      <c r="G8" s="24"/>
      <c r="H8" s="24"/>
      <c r="I8" s="24"/>
      <c r="J8" s="24"/>
      <c r="K8" s="24"/>
      <c r="L8" s="24"/>
      <c r="M8" s="18" t="s">
        <v>18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19</v>
      </c>
      <c r="E9" s="24"/>
      <c r="F9" s="16" t="s">
        <v>20</v>
      </c>
      <c r="G9" s="24"/>
      <c r="H9" s="24"/>
      <c r="I9" s="24"/>
      <c r="J9" s="24"/>
      <c r="K9" s="24"/>
      <c r="L9" s="24"/>
      <c r="M9" s="18" t="s">
        <v>21</v>
      </c>
      <c r="N9" s="24"/>
      <c r="O9" s="230" t="str">
        <f>'Rekapitulácia stavby'!$AN$8</f>
        <v>12.09.2015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23</v>
      </c>
      <c r="E11" s="24"/>
      <c r="F11" s="24"/>
      <c r="G11" s="24"/>
      <c r="H11" s="24"/>
      <c r="I11" s="24"/>
      <c r="J11" s="24"/>
      <c r="K11" s="24"/>
      <c r="L11" s="24"/>
      <c r="M11" s="18" t="s">
        <v>24</v>
      </c>
      <c r="N11" s="24"/>
      <c r="O11" s="194">
        <f>IF('Rekapitulácia stavby'!$AN$10="","",'Rekapitulácia stavby'!$AN$10)</f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25</v>
      </c>
      <c r="N12" s="24"/>
      <c r="O12" s="194">
        <f>IF('Rekapitulácia stavby'!$AN$11="","",'Rekapitulácia stavby'!$AN$11)</f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26</v>
      </c>
      <c r="E14" s="24"/>
      <c r="F14" s="24"/>
      <c r="G14" s="24"/>
      <c r="H14" s="24"/>
      <c r="I14" s="24"/>
      <c r="J14" s="24"/>
      <c r="K14" s="24"/>
      <c r="L14" s="24"/>
      <c r="M14" s="18" t="s">
        <v>24</v>
      </c>
      <c r="N14" s="24"/>
      <c r="O14" s="231" t="str">
        <f>IF('Rekapitulácia stavby'!$AN$13="","",'Rekapitulácia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IF('Rekapitulácia stavby'!$E$14="","",'Rekapitulácia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25</v>
      </c>
      <c r="N15" s="24"/>
      <c r="O15" s="231" t="str">
        <f>IF('Rekapitulácia stavby'!$AN$14="","",'Rekapitulácia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28</v>
      </c>
      <c r="E17" s="24"/>
      <c r="F17" s="24"/>
      <c r="G17" s="24"/>
      <c r="H17" s="24"/>
      <c r="I17" s="24"/>
      <c r="J17" s="24"/>
      <c r="K17" s="24"/>
      <c r="L17" s="24"/>
      <c r="M17" s="18" t="s">
        <v>24</v>
      </c>
      <c r="N17" s="24"/>
      <c r="O17" s="194">
        <f>IF('Rekapitulácia stavby'!$AN$16="","",'Rekapitulácia stavby'!$AN$16)</f>
      </c>
      <c r="P17" s="208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IF('Rekapitulácia stavby'!$E$17="","",'Rekapitulácia stavby'!$E$17)</f>
        <v> </v>
      </c>
      <c r="F18" s="24"/>
      <c r="G18" s="24"/>
      <c r="H18" s="24"/>
      <c r="I18" s="24"/>
      <c r="J18" s="24"/>
      <c r="K18" s="24"/>
      <c r="L18" s="24"/>
      <c r="M18" s="18" t="s">
        <v>25</v>
      </c>
      <c r="N18" s="24"/>
      <c r="O18" s="194">
        <f>IF('Rekapitulácia stavby'!$AN$17="","",'Rekapitulácia stavby'!$AN$17)</f>
      </c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31</v>
      </c>
      <c r="E20" s="24"/>
      <c r="F20" s="24"/>
      <c r="G20" s="24"/>
      <c r="H20" s="24"/>
      <c r="I20" s="24"/>
      <c r="J20" s="24"/>
      <c r="K20" s="24"/>
      <c r="L20" s="24"/>
      <c r="M20" s="18" t="s">
        <v>24</v>
      </c>
      <c r="N20" s="24"/>
      <c r="O20" s="194">
        <f>IF('Rekapitulácia stavby'!$AN$19="","",'Rekapitulácia stavby'!$AN$19)</f>
      </c>
      <c r="P20" s="20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25</v>
      </c>
      <c r="N21" s="24"/>
      <c r="O21" s="194">
        <f>IF('Rekapitulácia stavby'!$AN$20="","",'Rekapitulácia stavby'!$AN$20)</f>
      </c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7"/>
      <c r="F24" s="232"/>
      <c r="G24" s="232"/>
      <c r="H24" s="232"/>
      <c r="I24" s="232"/>
      <c r="J24" s="232"/>
      <c r="K24" s="232"/>
      <c r="L24" s="232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109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8">
        <f>$N$96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35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36</v>
      </c>
      <c r="E32" s="29" t="s">
        <v>37</v>
      </c>
      <c r="F32" s="30">
        <v>0.2</v>
      </c>
      <c r="G32" s="107" t="s">
        <v>38</v>
      </c>
      <c r="H32" s="234">
        <f>ROUND((((SUM($BE$96:$BE$103)+SUM($BE$121:$BE$189))+SUM($BE$191:$BE$195))),2)</f>
        <v>0</v>
      </c>
      <c r="I32" s="208"/>
      <c r="J32" s="208"/>
      <c r="K32" s="24"/>
      <c r="L32" s="24"/>
      <c r="M32" s="234">
        <f>ROUND(((ROUND((SUM($BE$96:$BE$103)+SUM($BE$121:$BE$189)),2)*$F$32)+SUM($BE$191:$BE$195)*$F$32),2)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29" t="s">
        <v>39</v>
      </c>
      <c r="F33" s="30">
        <v>0.2</v>
      </c>
      <c r="G33" s="107" t="s">
        <v>38</v>
      </c>
      <c r="H33" s="234">
        <f>ROUND((((SUM($BF$96:$BF$103)+SUM($BF$121:$BF$189))+SUM($BF$191:$BF$195))),2)</f>
        <v>0</v>
      </c>
      <c r="I33" s="208"/>
      <c r="J33" s="208"/>
      <c r="K33" s="24"/>
      <c r="L33" s="24"/>
      <c r="M33" s="234">
        <f>ROUND(((ROUND((SUM($BF$96:$BF$103)+SUM($BF$121:$BF$189)),2)*$F$33)+SUM($BF$191:$BF$195)*$F$33),2)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29" t="s">
        <v>40</v>
      </c>
      <c r="F34" s="30">
        <v>0.2</v>
      </c>
      <c r="G34" s="107" t="s">
        <v>38</v>
      </c>
      <c r="H34" s="234">
        <f>ROUND((((SUM($BG$96:$BG$103)+SUM($BG$121:$BG$189))+SUM($BG$191:$BG$195))),2)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29" t="s">
        <v>41</v>
      </c>
      <c r="F35" s="30">
        <v>0.2</v>
      </c>
      <c r="G35" s="107" t="s">
        <v>38</v>
      </c>
      <c r="H35" s="234">
        <f>ROUND((((SUM($BH$96:$BH$103)+SUM($BH$121:$BH$189))+SUM($BH$191:$BH$195))),2)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29" t="s">
        <v>42</v>
      </c>
      <c r="F36" s="30">
        <v>0</v>
      </c>
      <c r="G36" s="107" t="s">
        <v>38</v>
      </c>
      <c r="H36" s="234">
        <f>ROUND((((SUM($BI$96:$BI$103)+SUM($BI$121:$BI$189))+SUM($BI$191:$BI$195))),2)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43</v>
      </c>
      <c r="E38" s="35"/>
      <c r="F38" s="35"/>
      <c r="G38" s="108" t="s">
        <v>44</v>
      </c>
      <c r="H38" s="36" t="s">
        <v>45</v>
      </c>
      <c r="I38" s="35"/>
      <c r="J38" s="35"/>
      <c r="K38" s="35"/>
      <c r="L38" s="206">
        <f>SUM($M$30:$M$36)</f>
        <v>0</v>
      </c>
      <c r="M38" s="205"/>
      <c r="N38" s="205"/>
      <c r="O38" s="205"/>
      <c r="P38" s="207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9" t="s">
        <v>110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9" t="str">
        <f>$F$6</f>
        <v>Novostavba rodinného domu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7" t="s">
        <v>107</v>
      </c>
      <c r="D79" s="24"/>
      <c r="E79" s="24"/>
      <c r="F79" s="209" t="str">
        <f>$F$7</f>
        <v>145 - 5 - Krov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19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21</v>
      </c>
      <c r="L81" s="24"/>
      <c r="M81" s="235" t="str">
        <f>IF($O$9="","",$O$9)</f>
        <v>12.09.2015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23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28</v>
      </c>
      <c r="L83" s="24"/>
      <c r="M83" s="194" t="str">
        <f>$E$18</f>
        <v> 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26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31</v>
      </c>
      <c r="L84" s="24"/>
      <c r="M84" s="194" t="str">
        <f>$E$21</f>
        <v> 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111</v>
      </c>
      <c r="D86" s="227"/>
      <c r="E86" s="227"/>
      <c r="F86" s="227"/>
      <c r="G86" s="227"/>
      <c r="H86" s="33"/>
      <c r="I86" s="33"/>
      <c r="J86" s="33"/>
      <c r="K86" s="33"/>
      <c r="L86" s="33"/>
      <c r="M86" s="33"/>
      <c r="N86" s="236" t="s">
        <v>112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$N$121</f>
        <v>0</v>
      </c>
      <c r="O88" s="208"/>
      <c r="P88" s="208"/>
      <c r="Q88" s="208"/>
      <c r="R88" s="25"/>
      <c r="T88" s="24"/>
      <c r="U88" s="24"/>
      <c r="AU88" s="6" t="s">
        <v>114</v>
      </c>
    </row>
    <row r="89" spans="2:21" s="76" customFormat="1" ht="25.5" customHeight="1">
      <c r="B89" s="112"/>
      <c r="C89" s="113"/>
      <c r="D89" s="113" t="s">
        <v>331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7">
        <f>$N$122</f>
        <v>0</v>
      </c>
      <c r="O89" s="238"/>
      <c r="P89" s="238"/>
      <c r="Q89" s="238"/>
      <c r="R89" s="114"/>
      <c r="T89" s="113"/>
      <c r="U89" s="113"/>
    </row>
    <row r="90" spans="2:21" s="115" customFormat="1" ht="21" customHeight="1">
      <c r="B90" s="116"/>
      <c r="C90" s="89"/>
      <c r="D90" s="89" t="s">
        <v>333</v>
      </c>
      <c r="E90" s="89"/>
      <c r="F90" s="89"/>
      <c r="G90" s="89"/>
      <c r="H90" s="89"/>
      <c r="I90" s="89"/>
      <c r="J90" s="89"/>
      <c r="K90" s="89"/>
      <c r="L90" s="89"/>
      <c r="M90" s="89"/>
      <c r="N90" s="222">
        <f>$N$123</f>
        <v>0</v>
      </c>
      <c r="O90" s="239"/>
      <c r="P90" s="239"/>
      <c r="Q90" s="239"/>
      <c r="R90" s="117"/>
      <c r="T90" s="89"/>
      <c r="U90" s="89"/>
    </row>
    <row r="91" spans="2:21" s="115" customFormat="1" ht="21" customHeight="1">
      <c r="B91" s="116"/>
      <c r="C91" s="89"/>
      <c r="D91" s="89" t="s">
        <v>540</v>
      </c>
      <c r="E91" s="89"/>
      <c r="F91" s="89"/>
      <c r="G91" s="89"/>
      <c r="H91" s="89"/>
      <c r="I91" s="89"/>
      <c r="J91" s="89"/>
      <c r="K91" s="89"/>
      <c r="L91" s="89"/>
      <c r="M91" s="89"/>
      <c r="N91" s="222">
        <f>$N$160</f>
        <v>0</v>
      </c>
      <c r="O91" s="239"/>
      <c r="P91" s="239"/>
      <c r="Q91" s="239"/>
      <c r="R91" s="117"/>
      <c r="T91" s="89"/>
      <c r="U91" s="89"/>
    </row>
    <row r="92" spans="2:21" s="115" customFormat="1" ht="21" customHeight="1">
      <c r="B92" s="116"/>
      <c r="C92" s="89"/>
      <c r="D92" s="89" t="s">
        <v>541</v>
      </c>
      <c r="E92" s="89"/>
      <c r="F92" s="89"/>
      <c r="G92" s="89"/>
      <c r="H92" s="89"/>
      <c r="I92" s="89"/>
      <c r="J92" s="89"/>
      <c r="K92" s="89"/>
      <c r="L92" s="89"/>
      <c r="M92" s="89"/>
      <c r="N92" s="222">
        <f>$N$166</f>
        <v>0</v>
      </c>
      <c r="O92" s="239"/>
      <c r="P92" s="239"/>
      <c r="Q92" s="239"/>
      <c r="R92" s="117"/>
      <c r="T92" s="89"/>
      <c r="U92" s="89"/>
    </row>
    <row r="93" spans="2:21" s="115" customFormat="1" ht="21" customHeight="1">
      <c r="B93" s="116"/>
      <c r="C93" s="89"/>
      <c r="D93" s="89" t="s">
        <v>542</v>
      </c>
      <c r="E93" s="89"/>
      <c r="F93" s="89"/>
      <c r="G93" s="89"/>
      <c r="H93" s="89"/>
      <c r="I93" s="89"/>
      <c r="J93" s="89"/>
      <c r="K93" s="89"/>
      <c r="L93" s="89"/>
      <c r="M93" s="89"/>
      <c r="N93" s="222">
        <f>$N$174</f>
        <v>0</v>
      </c>
      <c r="O93" s="239"/>
      <c r="P93" s="239"/>
      <c r="Q93" s="239"/>
      <c r="R93" s="117"/>
      <c r="T93" s="89"/>
      <c r="U93" s="89"/>
    </row>
    <row r="94" spans="2:21" s="76" customFormat="1" ht="22.5" customHeight="1">
      <c r="B94" s="112"/>
      <c r="C94" s="113"/>
      <c r="D94" s="113" t="s">
        <v>120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40">
        <f>$N$190</f>
        <v>0</v>
      </c>
      <c r="O94" s="238"/>
      <c r="P94" s="238"/>
      <c r="Q94" s="238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24">
        <f>ROUND($N$97+$N$98+$N$99+$N$100+$N$101+$N$102,2)</f>
        <v>0</v>
      </c>
      <c r="O96" s="208"/>
      <c r="P96" s="208"/>
      <c r="Q96" s="208"/>
      <c r="R96" s="25"/>
      <c r="T96" s="118"/>
      <c r="U96" s="119" t="s">
        <v>36</v>
      </c>
    </row>
    <row r="97" spans="2:62" s="6" customFormat="1" ht="18.75" customHeight="1">
      <c r="B97" s="23"/>
      <c r="C97" s="24"/>
      <c r="D97" s="223" t="s">
        <v>122</v>
      </c>
      <c r="E97" s="208"/>
      <c r="F97" s="208"/>
      <c r="G97" s="208"/>
      <c r="H97" s="208"/>
      <c r="I97" s="24"/>
      <c r="J97" s="24"/>
      <c r="K97" s="24"/>
      <c r="L97" s="24"/>
      <c r="M97" s="24"/>
      <c r="N97" s="221">
        <f>ROUND($N$88*$T$97,2)</f>
        <v>0</v>
      </c>
      <c r="O97" s="208"/>
      <c r="P97" s="208"/>
      <c r="Q97" s="208"/>
      <c r="R97" s="25"/>
      <c r="T97" s="120"/>
      <c r="U97" s="121" t="s">
        <v>39</v>
      </c>
      <c r="AY97" s="6" t="s">
        <v>123</v>
      </c>
      <c r="BE97" s="93">
        <f>IF($U$97="základná",$N$97,0)</f>
        <v>0</v>
      </c>
      <c r="BF97" s="93">
        <f>IF($U$97="znížená",$N$97,0)</f>
        <v>0</v>
      </c>
      <c r="BG97" s="93">
        <f>IF($U$97="zákl. prenesená",$N$97,0)</f>
        <v>0</v>
      </c>
      <c r="BH97" s="93">
        <f>IF($U$97="zníž. prenesená",$N$97,0)</f>
        <v>0</v>
      </c>
      <c r="BI97" s="93">
        <f>IF($U$97="nulová",$N$97,0)</f>
        <v>0</v>
      </c>
      <c r="BJ97" s="6" t="s">
        <v>124</v>
      </c>
    </row>
    <row r="98" spans="2:62" s="6" customFormat="1" ht="18.75" customHeight="1">
      <c r="B98" s="23"/>
      <c r="C98" s="24"/>
      <c r="D98" s="223" t="s">
        <v>125</v>
      </c>
      <c r="E98" s="208"/>
      <c r="F98" s="208"/>
      <c r="G98" s="208"/>
      <c r="H98" s="208"/>
      <c r="I98" s="24"/>
      <c r="J98" s="24"/>
      <c r="K98" s="24"/>
      <c r="L98" s="24"/>
      <c r="M98" s="24"/>
      <c r="N98" s="221">
        <f>ROUND($N$88*$T$98,2)</f>
        <v>0</v>
      </c>
      <c r="O98" s="208"/>
      <c r="P98" s="208"/>
      <c r="Q98" s="208"/>
      <c r="R98" s="25"/>
      <c r="T98" s="120"/>
      <c r="U98" s="121" t="s">
        <v>39</v>
      </c>
      <c r="AY98" s="6" t="s">
        <v>123</v>
      </c>
      <c r="BE98" s="93">
        <f>IF($U$98="základná",$N$98,0)</f>
        <v>0</v>
      </c>
      <c r="BF98" s="93">
        <f>IF($U$98="znížená",$N$98,0)</f>
        <v>0</v>
      </c>
      <c r="BG98" s="93">
        <f>IF($U$98="zákl. prenesená",$N$98,0)</f>
        <v>0</v>
      </c>
      <c r="BH98" s="93">
        <f>IF($U$98="zníž. prenesená",$N$98,0)</f>
        <v>0</v>
      </c>
      <c r="BI98" s="93">
        <f>IF($U$98="nulová",$N$98,0)</f>
        <v>0</v>
      </c>
      <c r="BJ98" s="6" t="s">
        <v>124</v>
      </c>
    </row>
    <row r="99" spans="2:62" s="6" customFormat="1" ht="18.75" customHeight="1">
      <c r="B99" s="23"/>
      <c r="C99" s="24"/>
      <c r="D99" s="223" t="s">
        <v>126</v>
      </c>
      <c r="E99" s="208"/>
      <c r="F99" s="208"/>
      <c r="G99" s="208"/>
      <c r="H99" s="208"/>
      <c r="I99" s="24"/>
      <c r="J99" s="24"/>
      <c r="K99" s="24"/>
      <c r="L99" s="24"/>
      <c r="M99" s="24"/>
      <c r="N99" s="221">
        <f>ROUND($N$88*$T$99,2)</f>
        <v>0</v>
      </c>
      <c r="O99" s="208"/>
      <c r="P99" s="208"/>
      <c r="Q99" s="208"/>
      <c r="R99" s="25"/>
      <c r="T99" s="120"/>
      <c r="U99" s="121" t="s">
        <v>39</v>
      </c>
      <c r="AY99" s="6" t="s">
        <v>123</v>
      </c>
      <c r="BE99" s="93">
        <f>IF($U$99="základná",$N$99,0)</f>
        <v>0</v>
      </c>
      <c r="BF99" s="93">
        <f>IF($U$99="znížená",$N$99,0)</f>
        <v>0</v>
      </c>
      <c r="BG99" s="93">
        <f>IF($U$99="zákl. prenesená",$N$99,0)</f>
        <v>0</v>
      </c>
      <c r="BH99" s="93">
        <f>IF($U$99="zníž. prenesená",$N$99,0)</f>
        <v>0</v>
      </c>
      <c r="BI99" s="93">
        <f>IF($U$99="nulová",$N$99,0)</f>
        <v>0</v>
      </c>
      <c r="BJ99" s="6" t="s">
        <v>124</v>
      </c>
    </row>
    <row r="100" spans="2:62" s="6" customFormat="1" ht="18.75" customHeight="1">
      <c r="B100" s="23"/>
      <c r="C100" s="24"/>
      <c r="D100" s="223" t="s">
        <v>127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0"/>
      <c r="U100" s="121" t="s">
        <v>39</v>
      </c>
      <c r="AY100" s="6" t="s">
        <v>123</v>
      </c>
      <c r="BE100" s="93">
        <f>IF($U$100="základná",$N$100,0)</f>
        <v>0</v>
      </c>
      <c r="BF100" s="93">
        <f>IF($U$100="znížená",$N$100,0)</f>
        <v>0</v>
      </c>
      <c r="BG100" s="93">
        <f>IF($U$100="zákl. prenesená",$N$100,0)</f>
        <v>0</v>
      </c>
      <c r="BH100" s="93">
        <f>IF($U$100="zníž. prenesená",$N$100,0)</f>
        <v>0</v>
      </c>
      <c r="BI100" s="93">
        <f>IF($U$100="nulová",$N$100,0)</f>
        <v>0</v>
      </c>
      <c r="BJ100" s="6" t="s">
        <v>124</v>
      </c>
    </row>
    <row r="101" spans="2:62" s="6" customFormat="1" ht="18.75" customHeight="1">
      <c r="B101" s="23"/>
      <c r="C101" s="24"/>
      <c r="D101" s="223" t="s">
        <v>128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0"/>
      <c r="U101" s="121" t="s">
        <v>39</v>
      </c>
      <c r="AY101" s="6" t="s">
        <v>123</v>
      </c>
      <c r="BE101" s="93">
        <f>IF($U$101="základná",$N$101,0)</f>
        <v>0</v>
      </c>
      <c r="BF101" s="93">
        <f>IF($U$101="znížená",$N$101,0)</f>
        <v>0</v>
      </c>
      <c r="BG101" s="93">
        <f>IF($U$101="zákl. prenesená",$N$101,0)</f>
        <v>0</v>
      </c>
      <c r="BH101" s="93">
        <f>IF($U$101="zníž. prenesená",$N$101,0)</f>
        <v>0</v>
      </c>
      <c r="BI101" s="93">
        <f>IF($U$101="nulová",$N$101,0)</f>
        <v>0</v>
      </c>
      <c r="BJ101" s="6" t="s">
        <v>124</v>
      </c>
    </row>
    <row r="102" spans="2:62" s="6" customFormat="1" ht="18.75" customHeight="1">
      <c r="B102" s="23"/>
      <c r="C102" s="24"/>
      <c r="D102" s="89" t="s">
        <v>129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2"/>
      <c r="U102" s="123" t="s">
        <v>39</v>
      </c>
      <c r="AY102" s="6" t="s">
        <v>130</v>
      </c>
      <c r="BE102" s="93">
        <f>IF($U$102="základná",$N$102,0)</f>
        <v>0</v>
      </c>
      <c r="BF102" s="93">
        <f>IF($U$102="znížená",$N$102,0)</f>
        <v>0</v>
      </c>
      <c r="BG102" s="93">
        <f>IF($U$102="zákl. prenesená",$N$102,0)</f>
        <v>0</v>
      </c>
      <c r="BH102" s="93">
        <f>IF($U$102="zníž. prenesená",$N$102,0)</f>
        <v>0</v>
      </c>
      <c r="BI102" s="93">
        <f>IF($U$102="nulová",$N$102,0)</f>
        <v>0</v>
      </c>
      <c r="BJ102" s="6" t="s">
        <v>124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104</v>
      </c>
      <c r="D104" s="33"/>
      <c r="E104" s="33"/>
      <c r="F104" s="33"/>
      <c r="G104" s="33"/>
      <c r="H104" s="33"/>
      <c r="I104" s="33"/>
      <c r="J104" s="33"/>
      <c r="K104" s="33"/>
      <c r="L104" s="226">
        <f>ROUND(SUM($N$88+$N$96),2)</f>
        <v>0</v>
      </c>
      <c r="M104" s="227"/>
      <c r="N104" s="227"/>
      <c r="O104" s="227"/>
      <c r="P104" s="227"/>
      <c r="Q104" s="227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89" t="s">
        <v>131</v>
      </c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15</v>
      </c>
      <c r="D112" s="24"/>
      <c r="E112" s="24"/>
      <c r="F112" s="229" t="str">
        <f>$F$6</f>
        <v>Novostavba rodinného domu</v>
      </c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4"/>
      <c r="R112" s="25"/>
    </row>
    <row r="113" spans="2:18" s="6" customFormat="1" ht="37.5" customHeight="1">
      <c r="B113" s="23"/>
      <c r="C113" s="57" t="s">
        <v>107</v>
      </c>
      <c r="D113" s="24"/>
      <c r="E113" s="24"/>
      <c r="F113" s="209" t="str">
        <f>$F$7</f>
        <v>145 - 5 - Krov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19</v>
      </c>
      <c r="D115" s="24"/>
      <c r="E115" s="24"/>
      <c r="F115" s="16" t="str">
        <f>$F$9</f>
        <v> </v>
      </c>
      <c r="G115" s="24"/>
      <c r="H115" s="24"/>
      <c r="I115" s="24"/>
      <c r="J115" s="24"/>
      <c r="K115" s="18" t="s">
        <v>21</v>
      </c>
      <c r="L115" s="24"/>
      <c r="M115" s="235" t="str">
        <f>IF($O$9="","",$O$9)</f>
        <v>12.09.2015</v>
      </c>
      <c r="N115" s="208"/>
      <c r="O115" s="208"/>
      <c r="P115" s="208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23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28</v>
      </c>
      <c r="L117" s="24"/>
      <c r="M117" s="194" t="str">
        <f>$E$18</f>
        <v> </v>
      </c>
      <c r="N117" s="208"/>
      <c r="O117" s="208"/>
      <c r="P117" s="208"/>
      <c r="Q117" s="208"/>
      <c r="R117" s="25"/>
    </row>
    <row r="118" spans="2:18" s="6" customFormat="1" ht="15" customHeight="1">
      <c r="B118" s="23"/>
      <c r="C118" s="18" t="s">
        <v>26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31</v>
      </c>
      <c r="L118" s="24"/>
      <c r="M118" s="194" t="str">
        <f>$E$21</f>
        <v> </v>
      </c>
      <c r="N118" s="208"/>
      <c r="O118" s="208"/>
      <c r="P118" s="208"/>
      <c r="Q118" s="208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132</v>
      </c>
      <c r="D120" s="127" t="s">
        <v>133</v>
      </c>
      <c r="E120" s="127" t="s">
        <v>54</v>
      </c>
      <c r="F120" s="241" t="s">
        <v>134</v>
      </c>
      <c r="G120" s="242"/>
      <c r="H120" s="242"/>
      <c r="I120" s="242"/>
      <c r="J120" s="127" t="s">
        <v>135</v>
      </c>
      <c r="K120" s="127" t="s">
        <v>136</v>
      </c>
      <c r="L120" s="241" t="s">
        <v>137</v>
      </c>
      <c r="M120" s="242"/>
      <c r="N120" s="241" t="s">
        <v>138</v>
      </c>
      <c r="O120" s="242"/>
      <c r="P120" s="242"/>
      <c r="Q120" s="243"/>
      <c r="R120" s="128"/>
      <c r="T120" s="66" t="s">
        <v>139</v>
      </c>
      <c r="U120" s="67" t="s">
        <v>36</v>
      </c>
      <c r="V120" s="67" t="s">
        <v>140</v>
      </c>
      <c r="W120" s="67" t="s">
        <v>141</v>
      </c>
      <c r="X120" s="67" t="s">
        <v>142</v>
      </c>
      <c r="Y120" s="67" t="s">
        <v>143</v>
      </c>
      <c r="Z120" s="67" t="s">
        <v>144</v>
      </c>
      <c r="AA120" s="68" t="s">
        <v>145</v>
      </c>
    </row>
    <row r="121" spans="2:63" s="6" customFormat="1" ht="30" customHeight="1">
      <c r="B121" s="23"/>
      <c r="C121" s="71" t="s">
        <v>109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8">
        <f>$BK$121</f>
        <v>0</v>
      </c>
      <c r="O121" s="208"/>
      <c r="P121" s="208"/>
      <c r="Q121" s="208"/>
      <c r="R121" s="25"/>
      <c r="T121" s="70"/>
      <c r="U121" s="38"/>
      <c r="V121" s="38"/>
      <c r="W121" s="129">
        <f>$W$122+$W$190</f>
        <v>0</v>
      </c>
      <c r="X121" s="38"/>
      <c r="Y121" s="129">
        <f>$Y$122+$Y$190</f>
        <v>15.926630280000001</v>
      </c>
      <c r="Z121" s="38"/>
      <c r="AA121" s="130">
        <f>$AA$122+$AA$190</f>
        <v>0</v>
      </c>
      <c r="AT121" s="6" t="s">
        <v>71</v>
      </c>
      <c r="AU121" s="6" t="s">
        <v>114</v>
      </c>
      <c r="BK121" s="131">
        <f>$BK$122+$BK$190</f>
        <v>0</v>
      </c>
    </row>
    <row r="122" spans="2:63" s="132" customFormat="1" ht="37.5" customHeight="1">
      <c r="B122" s="133"/>
      <c r="C122" s="134"/>
      <c r="D122" s="135" t="s">
        <v>331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40">
        <f>$BK$122</f>
        <v>0</v>
      </c>
      <c r="O122" s="259"/>
      <c r="P122" s="259"/>
      <c r="Q122" s="259"/>
      <c r="R122" s="136"/>
      <c r="T122" s="137"/>
      <c r="U122" s="134"/>
      <c r="V122" s="134"/>
      <c r="W122" s="138">
        <f>$W$123+$W$160+$W$166+$W$174</f>
        <v>0</v>
      </c>
      <c r="X122" s="134"/>
      <c r="Y122" s="138">
        <f>$Y$123+$Y$160+$Y$166+$Y$174</f>
        <v>15.926630280000001</v>
      </c>
      <c r="Z122" s="134"/>
      <c r="AA122" s="139">
        <f>$AA$123+$AA$160+$AA$166+$AA$174</f>
        <v>0</v>
      </c>
      <c r="AR122" s="140" t="s">
        <v>124</v>
      </c>
      <c r="AT122" s="140" t="s">
        <v>71</v>
      </c>
      <c r="AU122" s="140" t="s">
        <v>72</v>
      </c>
      <c r="AY122" s="140" t="s">
        <v>146</v>
      </c>
      <c r="BK122" s="141">
        <f>$BK$123+$BK$160+$BK$166+$BK$174</f>
        <v>0</v>
      </c>
    </row>
    <row r="123" spans="2:63" s="132" customFormat="1" ht="21" customHeight="1">
      <c r="B123" s="133"/>
      <c r="C123" s="134"/>
      <c r="D123" s="142" t="s">
        <v>333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60">
        <f>$BK$123</f>
        <v>0</v>
      </c>
      <c r="O123" s="259"/>
      <c r="P123" s="259"/>
      <c r="Q123" s="259"/>
      <c r="R123" s="136"/>
      <c r="T123" s="137"/>
      <c r="U123" s="134"/>
      <c r="V123" s="134"/>
      <c r="W123" s="138">
        <f>SUM($W$124:$W$159)</f>
        <v>0</v>
      </c>
      <c r="X123" s="134"/>
      <c r="Y123" s="138">
        <f>SUM($Y$124:$Y$159)</f>
        <v>7.15497184</v>
      </c>
      <c r="Z123" s="134"/>
      <c r="AA123" s="139">
        <f>SUM($AA$124:$AA$159)</f>
        <v>0</v>
      </c>
      <c r="AR123" s="140" t="s">
        <v>124</v>
      </c>
      <c r="AT123" s="140" t="s">
        <v>71</v>
      </c>
      <c r="AU123" s="140" t="s">
        <v>79</v>
      </c>
      <c r="AY123" s="140" t="s">
        <v>146</v>
      </c>
      <c r="BK123" s="141">
        <f>SUM($BK$124:$BK$159)</f>
        <v>0</v>
      </c>
    </row>
    <row r="124" spans="2:65" s="6" customFormat="1" ht="39" customHeight="1">
      <c r="B124" s="23"/>
      <c r="C124" s="143" t="s">
        <v>79</v>
      </c>
      <c r="D124" s="143" t="s">
        <v>147</v>
      </c>
      <c r="E124" s="144" t="s">
        <v>543</v>
      </c>
      <c r="F124" s="244" t="s">
        <v>544</v>
      </c>
      <c r="G124" s="245"/>
      <c r="H124" s="245"/>
      <c r="I124" s="245"/>
      <c r="J124" s="145" t="s">
        <v>190</v>
      </c>
      <c r="K124" s="146">
        <v>329.03</v>
      </c>
      <c r="L124" s="246">
        <v>0</v>
      </c>
      <c r="M124" s="245"/>
      <c r="N124" s="247">
        <f>ROUND($L$124*$K$124,3)</f>
        <v>0</v>
      </c>
      <c r="O124" s="245"/>
      <c r="P124" s="245"/>
      <c r="Q124" s="245"/>
      <c r="R124" s="25"/>
      <c r="T124" s="148"/>
      <c r="U124" s="31" t="s">
        <v>39</v>
      </c>
      <c r="V124" s="24"/>
      <c r="W124" s="149">
        <f>$V$124*$K$124</f>
        <v>0</v>
      </c>
      <c r="X124" s="149">
        <v>0.00026</v>
      </c>
      <c r="Y124" s="149">
        <f>$X$124*$K$124</f>
        <v>0.08554779999999998</v>
      </c>
      <c r="Z124" s="149">
        <v>0</v>
      </c>
      <c r="AA124" s="150">
        <f>$Z$124*$K$124</f>
        <v>0</v>
      </c>
      <c r="AR124" s="6" t="s">
        <v>300</v>
      </c>
      <c r="AT124" s="6" t="s">
        <v>147</v>
      </c>
      <c r="AU124" s="6" t="s">
        <v>124</v>
      </c>
      <c r="AY124" s="6" t="s">
        <v>146</v>
      </c>
      <c r="BE124" s="93">
        <f>IF($U$124="základná",$N$124,0)</f>
        <v>0</v>
      </c>
      <c r="BF124" s="93">
        <f>IF($U$124="znížená",$N$124,0)</f>
        <v>0</v>
      </c>
      <c r="BG124" s="93">
        <f>IF($U$124="zákl. prenesená",$N$124,0)</f>
        <v>0</v>
      </c>
      <c r="BH124" s="93">
        <f>IF($U$124="zníž. prenesená",$N$124,0)</f>
        <v>0</v>
      </c>
      <c r="BI124" s="93">
        <f>IF($U$124="nulová",$N$124,0)</f>
        <v>0</v>
      </c>
      <c r="BJ124" s="6" t="s">
        <v>124</v>
      </c>
      <c r="BK124" s="151">
        <f>ROUND($L$124*$K$124,3)</f>
        <v>0</v>
      </c>
      <c r="BL124" s="6" t="s">
        <v>300</v>
      </c>
      <c r="BM124" s="6" t="s">
        <v>545</v>
      </c>
    </row>
    <row r="125" spans="2:51" s="6" customFormat="1" ht="18.75" customHeight="1">
      <c r="B125" s="152"/>
      <c r="C125" s="153"/>
      <c r="D125" s="153"/>
      <c r="E125" s="153"/>
      <c r="F125" s="248" t="s">
        <v>546</v>
      </c>
      <c r="G125" s="249"/>
      <c r="H125" s="249"/>
      <c r="I125" s="249"/>
      <c r="J125" s="153"/>
      <c r="K125" s="153"/>
      <c r="L125" s="153"/>
      <c r="M125" s="153"/>
      <c r="N125" s="153"/>
      <c r="O125" s="153"/>
      <c r="P125" s="153"/>
      <c r="Q125" s="153"/>
      <c r="R125" s="154"/>
      <c r="T125" s="155"/>
      <c r="U125" s="153"/>
      <c r="V125" s="153"/>
      <c r="W125" s="153"/>
      <c r="X125" s="153"/>
      <c r="Y125" s="153"/>
      <c r="Z125" s="153"/>
      <c r="AA125" s="156"/>
      <c r="AT125" s="157" t="s">
        <v>154</v>
      </c>
      <c r="AU125" s="157" t="s">
        <v>124</v>
      </c>
      <c r="AV125" s="157" t="s">
        <v>79</v>
      </c>
      <c r="AW125" s="157" t="s">
        <v>114</v>
      </c>
      <c r="AX125" s="157" t="s">
        <v>72</v>
      </c>
      <c r="AY125" s="157" t="s">
        <v>146</v>
      </c>
    </row>
    <row r="126" spans="2:51" s="6" customFormat="1" ht="32.25" customHeight="1">
      <c r="B126" s="158"/>
      <c r="C126" s="159"/>
      <c r="D126" s="159"/>
      <c r="E126" s="159"/>
      <c r="F126" s="250" t="s">
        <v>547</v>
      </c>
      <c r="G126" s="251"/>
      <c r="H126" s="251"/>
      <c r="I126" s="251"/>
      <c r="J126" s="159"/>
      <c r="K126" s="160">
        <v>205.49</v>
      </c>
      <c r="L126" s="159"/>
      <c r="M126" s="159"/>
      <c r="N126" s="159"/>
      <c r="O126" s="159"/>
      <c r="P126" s="159"/>
      <c r="Q126" s="159"/>
      <c r="R126" s="161"/>
      <c r="T126" s="162"/>
      <c r="U126" s="159"/>
      <c r="V126" s="159"/>
      <c r="W126" s="159"/>
      <c r="X126" s="159"/>
      <c r="Y126" s="159"/>
      <c r="Z126" s="159"/>
      <c r="AA126" s="163"/>
      <c r="AT126" s="164" t="s">
        <v>154</v>
      </c>
      <c r="AU126" s="164" t="s">
        <v>124</v>
      </c>
      <c r="AV126" s="164" t="s">
        <v>124</v>
      </c>
      <c r="AW126" s="164" t="s">
        <v>114</v>
      </c>
      <c r="AX126" s="164" t="s">
        <v>72</v>
      </c>
      <c r="AY126" s="164" t="s">
        <v>146</v>
      </c>
    </row>
    <row r="127" spans="2:51" s="6" customFormat="1" ht="18.75" customHeight="1">
      <c r="B127" s="152"/>
      <c r="C127" s="153"/>
      <c r="D127" s="153"/>
      <c r="E127" s="153"/>
      <c r="F127" s="248" t="s">
        <v>548</v>
      </c>
      <c r="G127" s="249"/>
      <c r="H127" s="249"/>
      <c r="I127" s="249"/>
      <c r="J127" s="153"/>
      <c r="K127" s="153"/>
      <c r="L127" s="153"/>
      <c r="M127" s="153"/>
      <c r="N127" s="153"/>
      <c r="O127" s="153"/>
      <c r="P127" s="153"/>
      <c r="Q127" s="153"/>
      <c r="R127" s="154"/>
      <c r="T127" s="155"/>
      <c r="U127" s="153"/>
      <c r="V127" s="153"/>
      <c r="W127" s="153"/>
      <c r="X127" s="153"/>
      <c r="Y127" s="153"/>
      <c r="Z127" s="153"/>
      <c r="AA127" s="156"/>
      <c r="AT127" s="157" t="s">
        <v>154</v>
      </c>
      <c r="AU127" s="157" t="s">
        <v>124</v>
      </c>
      <c r="AV127" s="157" t="s">
        <v>79</v>
      </c>
      <c r="AW127" s="157" t="s">
        <v>114</v>
      </c>
      <c r="AX127" s="157" t="s">
        <v>72</v>
      </c>
      <c r="AY127" s="157" t="s">
        <v>146</v>
      </c>
    </row>
    <row r="128" spans="2:51" s="6" customFormat="1" ht="18.75" customHeight="1">
      <c r="B128" s="158"/>
      <c r="C128" s="159"/>
      <c r="D128" s="159"/>
      <c r="E128" s="159"/>
      <c r="F128" s="250" t="s">
        <v>549</v>
      </c>
      <c r="G128" s="251"/>
      <c r="H128" s="251"/>
      <c r="I128" s="251"/>
      <c r="J128" s="159"/>
      <c r="K128" s="160">
        <v>123.54</v>
      </c>
      <c r="L128" s="159"/>
      <c r="M128" s="159"/>
      <c r="N128" s="159"/>
      <c r="O128" s="159"/>
      <c r="P128" s="159"/>
      <c r="Q128" s="159"/>
      <c r="R128" s="161"/>
      <c r="T128" s="162"/>
      <c r="U128" s="159"/>
      <c r="V128" s="159"/>
      <c r="W128" s="159"/>
      <c r="X128" s="159"/>
      <c r="Y128" s="159"/>
      <c r="Z128" s="159"/>
      <c r="AA128" s="163"/>
      <c r="AT128" s="164" t="s">
        <v>154</v>
      </c>
      <c r="AU128" s="164" t="s">
        <v>124</v>
      </c>
      <c r="AV128" s="164" t="s">
        <v>124</v>
      </c>
      <c r="AW128" s="164" t="s">
        <v>114</v>
      </c>
      <c r="AX128" s="164" t="s">
        <v>72</v>
      </c>
      <c r="AY128" s="164" t="s">
        <v>146</v>
      </c>
    </row>
    <row r="129" spans="2:51" s="6" customFormat="1" ht="18.75" customHeight="1">
      <c r="B129" s="173"/>
      <c r="C129" s="174"/>
      <c r="D129" s="174"/>
      <c r="E129" s="174"/>
      <c r="F129" s="261" t="s">
        <v>254</v>
      </c>
      <c r="G129" s="262"/>
      <c r="H129" s="262"/>
      <c r="I129" s="262"/>
      <c r="J129" s="174"/>
      <c r="K129" s="175">
        <v>329.03</v>
      </c>
      <c r="L129" s="174"/>
      <c r="M129" s="174"/>
      <c r="N129" s="174"/>
      <c r="O129" s="174"/>
      <c r="P129" s="174"/>
      <c r="Q129" s="174"/>
      <c r="R129" s="176"/>
      <c r="T129" s="177"/>
      <c r="U129" s="174"/>
      <c r="V129" s="174"/>
      <c r="W129" s="174"/>
      <c r="X129" s="174"/>
      <c r="Y129" s="174"/>
      <c r="Z129" s="174"/>
      <c r="AA129" s="178"/>
      <c r="AT129" s="179" t="s">
        <v>154</v>
      </c>
      <c r="AU129" s="179" t="s">
        <v>124</v>
      </c>
      <c r="AV129" s="179" t="s">
        <v>151</v>
      </c>
      <c r="AW129" s="179" t="s">
        <v>114</v>
      </c>
      <c r="AX129" s="179" t="s">
        <v>79</v>
      </c>
      <c r="AY129" s="179" t="s">
        <v>146</v>
      </c>
    </row>
    <row r="130" spans="2:65" s="6" customFormat="1" ht="39" customHeight="1">
      <c r="B130" s="23"/>
      <c r="C130" s="143" t="s">
        <v>124</v>
      </c>
      <c r="D130" s="143" t="s">
        <v>147</v>
      </c>
      <c r="E130" s="144" t="s">
        <v>550</v>
      </c>
      <c r="F130" s="244" t="s">
        <v>551</v>
      </c>
      <c r="G130" s="245"/>
      <c r="H130" s="245"/>
      <c r="I130" s="245"/>
      <c r="J130" s="145" t="s">
        <v>190</v>
      </c>
      <c r="K130" s="146">
        <v>26.67</v>
      </c>
      <c r="L130" s="246">
        <v>0</v>
      </c>
      <c r="M130" s="245"/>
      <c r="N130" s="247">
        <f>ROUND($L$130*$K$130,3)</f>
        <v>0</v>
      </c>
      <c r="O130" s="245"/>
      <c r="P130" s="245"/>
      <c r="Q130" s="245"/>
      <c r="R130" s="25"/>
      <c r="T130" s="148"/>
      <c r="U130" s="31" t="s">
        <v>39</v>
      </c>
      <c r="V130" s="24"/>
      <c r="W130" s="149">
        <f>$V$130*$K$130</f>
        <v>0</v>
      </c>
      <c r="X130" s="149">
        <v>0.00026</v>
      </c>
      <c r="Y130" s="149">
        <f>$X$130*$K$130</f>
        <v>0.0069342</v>
      </c>
      <c r="Z130" s="149">
        <v>0</v>
      </c>
      <c r="AA130" s="150">
        <f>$Z$130*$K$130</f>
        <v>0</v>
      </c>
      <c r="AR130" s="6" t="s">
        <v>300</v>
      </c>
      <c r="AT130" s="6" t="s">
        <v>147</v>
      </c>
      <c r="AU130" s="6" t="s">
        <v>124</v>
      </c>
      <c r="AY130" s="6" t="s">
        <v>146</v>
      </c>
      <c r="BE130" s="93">
        <f>IF($U$130="základná",$N$130,0)</f>
        <v>0</v>
      </c>
      <c r="BF130" s="93">
        <f>IF($U$130="znížená",$N$130,0)</f>
        <v>0</v>
      </c>
      <c r="BG130" s="93">
        <f>IF($U$130="zákl. prenesená",$N$130,0)</f>
        <v>0</v>
      </c>
      <c r="BH130" s="93">
        <f>IF($U$130="zníž. prenesená",$N$130,0)</f>
        <v>0</v>
      </c>
      <c r="BI130" s="93">
        <f>IF($U$130="nulová",$N$130,0)</f>
        <v>0</v>
      </c>
      <c r="BJ130" s="6" t="s">
        <v>124</v>
      </c>
      <c r="BK130" s="151">
        <f>ROUND($L$130*$K$130,3)</f>
        <v>0</v>
      </c>
      <c r="BL130" s="6" t="s">
        <v>300</v>
      </c>
      <c r="BM130" s="6" t="s">
        <v>552</v>
      </c>
    </row>
    <row r="131" spans="2:51" s="6" customFormat="1" ht="18.75" customHeight="1">
      <c r="B131" s="152"/>
      <c r="C131" s="153"/>
      <c r="D131" s="153"/>
      <c r="E131" s="153"/>
      <c r="F131" s="248" t="s">
        <v>553</v>
      </c>
      <c r="G131" s="249"/>
      <c r="H131" s="249"/>
      <c r="I131" s="249"/>
      <c r="J131" s="153"/>
      <c r="K131" s="153"/>
      <c r="L131" s="153"/>
      <c r="M131" s="153"/>
      <c r="N131" s="153"/>
      <c r="O131" s="153"/>
      <c r="P131" s="153"/>
      <c r="Q131" s="153"/>
      <c r="R131" s="154"/>
      <c r="T131" s="155"/>
      <c r="U131" s="153"/>
      <c r="V131" s="153"/>
      <c r="W131" s="153"/>
      <c r="X131" s="153"/>
      <c r="Y131" s="153"/>
      <c r="Z131" s="153"/>
      <c r="AA131" s="156"/>
      <c r="AT131" s="157" t="s">
        <v>154</v>
      </c>
      <c r="AU131" s="157" t="s">
        <v>124</v>
      </c>
      <c r="AV131" s="157" t="s">
        <v>79</v>
      </c>
      <c r="AW131" s="157" t="s">
        <v>114</v>
      </c>
      <c r="AX131" s="157" t="s">
        <v>72</v>
      </c>
      <c r="AY131" s="157" t="s">
        <v>146</v>
      </c>
    </row>
    <row r="132" spans="2:51" s="6" customFormat="1" ht="18.75" customHeight="1">
      <c r="B132" s="158"/>
      <c r="C132" s="159"/>
      <c r="D132" s="159"/>
      <c r="E132" s="159"/>
      <c r="F132" s="250" t="s">
        <v>554</v>
      </c>
      <c r="G132" s="251"/>
      <c r="H132" s="251"/>
      <c r="I132" s="251"/>
      <c r="J132" s="159"/>
      <c r="K132" s="160">
        <v>26.67</v>
      </c>
      <c r="L132" s="159"/>
      <c r="M132" s="159"/>
      <c r="N132" s="159"/>
      <c r="O132" s="159"/>
      <c r="P132" s="159"/>
      <c r="Q132" s="159"/>
      <c r="R132" s="161"/>
      <c r="T132" s="162"/>
      <c r="U132" s="159"/>
      <c r="V132" s="159"/>
      <c r="W132" s="159"/>
      <c r="X132" s="159"/>
      <c r="Y132" s="159"/>
      <c r="Z132" s="159"/>
      <c r="AA132" s="163"/>
      <c r="AT132" s="164" t="s">
        <v>154</v>
      </c>
      <c r="AU132" s="164" t="s">
        <v>124</v>
      </c>
      <c r="AV132" s="164" t="s">
        <v>124</v>
      </c>
      <c r="AW132" s="164" t="s">
        <v>114</v>
      </c>
      <c r="AX132" s="164" t="s">
        <v>79</v>
      </c>
      <c r="AY132" s="164" t="s">
        <v>146</v>
      </c>
    </row>
    <row r="133" spans="2:65" s="6" customFormat="1" ht="39" customHeight="1">
      <c r="B133" s="23"/>
      <c r="C133" s="143" t="s">
        <v>159</v>
      </c>
      <c r="D133" s="143" t="s">
        <v>147</v>
      </c>
      <c r="E133" s="144" t="s">
        <v>555</v>
      </c>
      <c r="F133" s="244" t="s">
        <v>556</v>
      </c>
      <c r="G133" s="245"/>
      <c r="H133" s="245"/>
      <c r="I133" s="245"/>
      <c r="J133" s="145" t="s">
        <v>190</v>
      </c>
      <c r="K133" s="146">
        <v>130.14</v>
      </c>
      <c r="L133" s="246">
        <v>0</v>
      </c>
      <c r="M133" s="245"/>
      <c r="N133" s="247">
        <f>ROUND($L$133*$K$133,3)</f>
        <v>0</v>
      </c>
      <c r="O133" s="245"/>
      <c r="P133" s="245"/>
      <c r="Q133" s="245"/>
      <c r="R133" s="25"/>
      <c r="T133" s="148"/>
      <c r="U133" s="31" t="s">
        <v>39</v>
      </c>
      <c r="V133" s="24"/>
      <c r="W133" s="149">
        <f>$V$133*$K$133</f>
        <v>0</v>
      </c>
      <c r="X133" s="149">
        <v>0.00026</v>
      </c>
      <c r="Y133" s="149">
        <f>$X$133*$K$133</f>
        <v>0.033836399999999996</v>
      </c>
      <c r="Z133" s="149">
        <v>0</v>
      </c>
      <c r="AA133" s="150">
        <f>$Z$133*$K$133</f>
        <v>0</v>
      </c>
      <c r="AR133" s="6" t="s">
        <v>300</v>
      </c>
      <c r="AT133" s="6" t="s">
        <v>147</v>
      </c>
      <c r="AU133" s="6" t="s">
        <v>124</v>
      </c>
      <c r="AY133" s="6" t="s">
        <v>146</v>
      </c>
      <c r="BE133" s="93">
        <f>IF($U$133="základná",$N$133,0)</f>
        <v>0</v>
      </c>
      <c r="BF133" s="93">
        <f>IF($U$133="znížená",$N$133,0)</f>
        <v>0</v>
      </c>
      <c r="BG133" s="93">
        <f>IF($U$133="zákl. prenesená",$N$133,0)</f>
        <v>0</v>
      </c>
      <c r="BH133" s="93">
        <f>IF($U$133="zníž. prenesená",$N$133,0)</f>
        <v>0</v>
      </c>
      <c r="BI133" s="93">
        <f>IF($U$133="nulová",$N$133,0)</f>
        <v>0</v>
      </c>
      <c r="BJ133" s="6" t="s">
        <v>124</v>
      </c>
      <c r="BK133" s="151">
        <f>ROUND($L$133*$K$133,3)</f>
        <v>0</v>
      </c>
      <c r="BL133" s="6" t="s">
        <v>300</v>
      </c>
      <c r="BM133" s="6" t="s">
        <v>557</v>
      </c>
    </row>
    <row r="134" spans="2:51" s="6" customFormat="1" ht="18.75" customHeight="1">
      <c r="B134" s="152"/>
      <c r="C134" s="153"/>
      <c r="D134" s="153"/>
      <c r="E134" s="153"/>
      <c r="F134" s="248" t="s">
        <v>558</v>
      </c>
      <c r="G134" s="249"/>
      <c r="H134" s="249"/>
      <c r="I134" s="249"/>
      <c r="J134" s="153"/>
      <c r="K134" s="153"/>
      <c r="L134" s="153"/>
      <c r="M134" s="153"/>
      <c r="N134" s="153"/>
      <c r="O134" s="153"/>
      <c r="P134" s="153"/>
      <c r="Q134" s="153"/>
      <c r="R134" s="154"/>
      <c r="T134" s="155"/>
      <c r="U134" s="153"/>
      <c r="V134" s="153"/>
      <c r="W134" s="153"/>
      <c r="X134" s="153"/>
      <c r="Y134" s="153"/>
      <c r="Z134" s="153"/>
      <c r="AA134" s="156"/>
      <c r="AT134" s="157" t="s">
        <v>154</v>
      </c>
      <c r="AU134" s="157" t="s">
        <v>124</v>
      </c>
      <c r="AV134" s="157" t="s">
        <v>79</v>
      </c>
      <c r="AW134" s="157" t="s">
        <v>114</v>
      </c>
      <c r="AX134" s="157" t="s">
        <v>72</v>
      </c>
      <c r="AY134" s="157" t="s">
        <v>146</v>
      </c>
    </row>
    <row r="135" spans="2:51" s="6" customFormat="1" ht="18.75" customHeight="1">
      <c r="B135" s="158"/>
      <c r="C135" s="159"/>
      <c r="D135" s="159"/>
      <c r="E135" s="159"/>
      <c r="F135" s="250" t="s">
        <v>559</v>
      </c>
      <c r="G135" s="251"/>
      <c r="H135" s="251"/>
      <c r="I135" s="251"/>
      <c r="J135" s="159"/>
      <c r="K135" s="160">
        <v>39.9</v>
      </c>
      <c r="L135" s="159"/>
      <c r="M135" s="159"/>
      <c r="N135" s="159"/>
      <c r="O135" s="159"/>
      <c r="P135" s="159"/>
      <c r="Q135" s="159"/>
      <c r="R135" s="161"/>
      <c r="T135" s="162"/>
      <c r="U135" s="159"/>
      <c r="V135" s="159"/>
      <c r="W135" s="159"/>
      <c r="X135" s="159"/>
      <c r="Y135" s="159"/>
      <c r="Z135" s="159"/>
      <c r="AA135" s="163"/>
      <c r="AT135" s="164" t="s">
        <v>154</v>
      </c>
      <c r="AU135" s="164" t="s">
        <v>124</v>
      </c>
      <c r="AV135" s="164" t="s">
        <v>124</v>
      </c>
      <c r="AW135" s="164" t="s">
        <v>114</v>
      </c>
      <c r="AX135" s="164" t="s">
        <v>72</v>
      </c>
      <c r="AY135" s="164" t="s">
        <v>146</v>
      </c>
    </row>
    <row r="136" spans="2:51" s="6" customFormat="1" ht="18.75" customHeight="1">
      <c r="B136" s="152"/>
      <c r="C136" s="153"/>
      <c r="D136" s="153"/>
      <c r="E136" s="153"/>
      <c r="F136" s="248" t="s">
        <v>560</v>
      </c>
      <c r="G136" s="249"/>
      <c r="H136" s="249"/>
      <c r="I136" s="249"/>
      <c r="J136" s="153"/>
      <c r="K136" s="153"/>
      <c r="L136" s="153"/>
      <c r="M136" s="153"/>
      <c r="N136" s="153"/>
      <c r="O136" s="153"/>
      <c r="P136" s="153"/>
      <c r="Q136" s="153"/>
      <c r="R136" s="154"/>
      <c r="T136" s="155"/>
      <c r="U136" s="153"/>
      <c r="V136" s="153"/>
      <c r="W136" s="153"/>
      <c r="X136" s="153"/>
      <c r="Y136" s="153"/>
      <c r="Z136" s="153"/>
      <c r="AA136" s="156"/>
      <c r="AT136" s="157" t="s">
        <v>154</v>
      </c>
      <c r="AU136" s="157" t="s">
        <v>124</v>
      </c>
      <c r="AV136" s="157" t="s">
        <v>79</v>
      </c>
      <c r="AW136" s="157" t="s">
        <v>114</v>
      </c>
      <c r="AX136" s="157" t="s">
        <v>72</v>
      </c>
      <c r="AY136" s="157" t="s">
        <v>146</v>
      </c>
    </row>
    <row r="137" spans="2:51" s="6" customFormat="1" ht="18.75" customHeight="1">
      <c r="B137" s="158"/>
      <c r="C137" s="159"/>
      <c r="D137" s="159"/>
      <c r="E137" s="159"/>
      <c r="F137" s="250" t="s">
        <v>561</v>
      </c>
      <c r="G137" s="251"/>
      <c r="H137" s="251"/>
      <c r="I137" s="251"/>
      <c r="J137" s="159"/>
      <c r="K137" s="160">
        <v>39.85</v>
      </c>
      <c r="L137" s="159"/>
      <c r="M137" s="159"/>
      <c r="N137" s="159"/>
      <c r="O137" s="159"/>
      <c r="P137" s="159"/>
      <c r="Q137" s="159"/>
      <c r="R137" s="161"/>
      <c r="T137" s="162"/>
      <c r="U137" s="159"/>
      <c r="V137" s="159"/>
      <c r="W137" s="159"/>
      <c r="X137" s="159"/>
      <c r="Y137" s="159"/>
      <c r="Z137" s="159"/>
      <c r="AA137" s="163"/>
      <c r="AT137" s="164" t="s">
        <v>154</v>
      </c>
      <c r="AU137" s="164" t="s">
        <v>124</v>
      </c>
      <c r="AV137" s="164" t="s">
        <v>124</v>
      </c>
      <c r="AW137" s="164" t="s">
        <v>114</v>
      </c>
      <c r="AX137" s="164" t="s">
        <v>72</v>
      </c>
      <c r="AY137" s="164" t="s">
        <v>146</v>
      </c>
    </row>
    <row r="138" spans="2:51" s="6" customFormat="1" ht="18.75" customHeight="1">
      <c r="B138" s="152"/>
      <c r="C138" s="153"/>
      <c r="D138" s="153"/>
      <c r="E138" s="153"/>
      <c r="F138" s="248" t="s">
        <v>562</v>
      </c>
      <c r="G138" s="249"/>
      <c r="H138" s="249"/>
      <c r="I138" s="249"/>
      <c r="J138" s="153"/>
      <c r="K138" s="153"/>
      <c r="L138" s="153"/>
      <c r="M138" s="153"/>
      <c r="N138" s="153"/>
      <c r="O138" s="153"/>
      <c r="P138" s="153"/>
      <c r="Q138" s="153"/>
      <c r="R138" s="154"/>
      <c r="T138" s="155"/>
      <c r="U138" s="153"/>
      <c r="V138" s="153"/>
      <c r="W138" s="153"/>
      <c r="X138" s="153"/>
      <c r="Y138" s="153"/>
      <c r="Z138" s="153"/>
      <c r="AA138" s="156"/>
      <c r="AT138" s="157" t="s">
        <v>154</v>
      </c>
      <c r="AU138" s="157" t="s">
        <v>124</v>
      </c>
      <c r="AV138" s="157" t="s">
        <v>79</v>
      </c>
      <c r="AW138" s="157" t="s">
        <v>114</v>
      </c>
      <c r="AX138" s="157" t="s">
        <v>72</v>
      </c>
      <c r="AY138" s="157" t="s">
        <v>146</v>
      </c>
    </row>
    <row r="139" spans="2:51" s="6" customFormat="1" ht="18.75" customHeight="1">
      <c r="B139" s="158"/>
      <c r="C139" s="159"/>
      <c r="D139" s="159"/>
      <c r="E139" s="159"/>
      <c r="F139" s="250" t="s">
        <v>563</v>
      </c>
      <c r="G139" s="251"/>
      <c r="H139" s="251"/>
      <c r="I139" s="251"/>
      <c r="J139" s="159"/>
      <c r="K139" s="160">
        <v>9.17</v>
      </c>
      <c r="L139" s="159"/>
      <c r="M139" s="159"/>
      <c r="N139" s="159"/>
      <c r="O139" s="159"/>
      <c r="P139" s="159"/>
      <c r="Q139" s="159"/>
      <c r="R139" s="161"/>
      <c r="T139" s="162"/>
      <c r="U139" s="159"/>
      <c r="V139" s="159"/>
      <c r="W139" s="159"/>
      <c r="X139" s="159"/>
      <c r="Y139" s="159"/>
      <c r="Z139" s="159"/>
      <c r="AA139" s="163"/>
      <c r="AT139" s="164" t="s">
        <v>154</v>
      </c>
      <c r="AU139" s="164" t="s">
        <v>124</v>
      </c>
      <c r="AV139" s="164" t="s">
        <v>124</v>
      </c>
      <c r="AW139" s="164" t="s">
        <v>114</v>
      </c>
      <c r="AX139" s="164" t="s">
        <v>72</v>
      </c>
      <c r="AY139" s="164" t="s">
        <v>146</v>
      </c>
    </row>
    <row r="140" spans="2:51" s="6" customFormat="1" ht="18.75" customHeight="1">
      <c r="B140" s="152"/>
      <c r="C140" s="153"/>
      <c r="D140" s="153"/>
      <c r="E140" s="153"/>
      <c r="F140" s="248" t="s">
        <v>564</v>
      </c>
      <c r="G140" s="249"/>
      <c r="H140" s="249"/>
      <c r="I140" s="249"/>
      <c r="J140" s="153"/>
      <c r="K140" s="153"/>
      <c r="L140" s="153"/>
      <c r="M140" s="153"/>
      <c r="N140" s="153"/>
      <c r="O140" s="153"/>
      <c r="P140" s="153"/>
      <c r="Q140" s="153"/>
      <c r="R140" s="154"/>
      <c r="T140" s="155"/>
      <c r="U140" s="153"/>
      <c r="V140" s="153"/>
      <c r="W140" s="153"/>
      <c r="X140" s="153"/>
      <c r="Y140" s="153"/>
      <c r="Z140" s="153"/>
      <c r="AA140" s="156"/>
      <c r="AT140" s="157" t="s">
        <v>154</v>
      </c>
      <c r="AU140" s="157" t="s">
        <v>124</v>
      </c>
      <c r="AV140" s="157" t="s">
        <v>79</v>
      </c>
      <c r="AW140" s="157" t="s">
        <v>114</v>
      </c>
      <c r="AX140" s="157" t="s">
        <v>72</v>
      </c>
      <c r="AY140" s="157" t="s">
        <v>146</v>
      </c>
    </row>
    <row r="141" spans="2:51" s="6" customFormat="1" ht="18.75" customHeight="1">
      <c r="B141" s="158"/>
      <c r="C141" s="159"/>
      <c r="D141" s="159"/>
      <c r="E141" s="159"/>
      <c r="F141" s="250" t="s">
        <v>565</v>
      </c>
      <c r="G141" s="251"/>
      <c r="H141" s="251"/>
      <c r="I141" s="251"/>
      <c r="J141" s="159"/>
      <c r="K141" s="160">
        <v>29.2</v>
      </c>
      <c r="L141" s="159"/>
      <c r="M141" s="159"/>
      <c r="N141" s="159"/>
      <c r="O141" s="159"/>
      <c r="P141" s="159"/>
      <c r="Q141" s="159"/>
      <c r="R141" s="161"/>
      <c r="T141" s="162"/>
      <c r="U141" s="159"/>
      <c r="V141" s="159"/>
      <c r="W141" s="159"/>
      <c r="X141" s="159"/>
      <c r="Y141" s="159"/>
      <c r="Z141" s="159"/>
      <c r="AA141" s="163"/>
      <c r="AT141" s="164" t="s">
        <v>154</v>
      </c>
      <c r="AU141" s="164" t="s">
        <v>124</v>
      </c>
      <c r="AV141" s="164" t="s">
        <v>124</v>
      </c>
      <c r="AW141" s="164" t="s">
        <v>114</v>
      </c>
      <c r="AX141" s="164" t="s">
        <v>72</v>
      </c>
      <c r="AY141" s="164" t="s">
        <v>146</v>
      </c>
    </row>
    <row r="142" spans="2:51" s="6" customFormat="1" ht="18.75" customHeight="1">
      <c r="B142" s="152"/>
      <c r="C142" s="153"/>
      <c r="D142" s="153"/>
      <c r="E142" s="153"/>
      <c r="F142" s="248" t="s">
        <v>566</v>
      </c>
      <c r="G142" s="249"/>
      <c r="H142" s="249"/>
      <c r="I142" s="249"/>
      <c r="J142" s="153"/>
      <c r="K142" s="153"/>
      <c r="L142" s="153"/>
      <c r="M142" s="153"/>
      <c r="N142" s="153"/>
      <c r="O142" s="153"/>
      <c r="P142" s="153"/>
      <c r="Q142" s="153"/>
      <c r="R142" s="154"/>
      <c r="T142" s="155"/>
      <c r="U142" s="153"/>
      <c r="V142" s="153"/>
      <c r="W142" s="153"/>
      <c r="X142" s="153"/>
      <c r="Y142" s="153"/>
      <c r="Z142" s="153"/>
      <c r="AA142" s="156"/>
      <c r="AT142" s="157" t="s">
        <v>154</v>
      </c>
      <c r="AU142" s="157" t="s">
        <v>124</v>
      </c>
      <c r="AV142" s="157" t="s">
        <v>79</v>
      </c>
      <c r="AW142" s="157" t="s">
        <v>114</v>
      </c>
      <c r="AX142" s="157" t="s">
        <v>72</v>
      </c>
      <c r="AY142" s="157" t="s">
        <v>146</v>
      </c>
    </row>
    <row r="143" spans="2:51" s="6" customFormat="1" ht="18.75" customHeight="1">
      <c r="B143" s="158"/>
      <c r="C143" s="159"/>
      <c r="D143" s="159"/>
      <c r="E143" s="159"/>
      <c r="F143" s="250" t="s">
        <v>567</v>
      </c>
      <c r="G143" s="251"/>
      <c r="H143" s="251"/>
      <c r="I143" s="251"/>
      <c r="J143" s="159"/>
      <c r="K143" s="160">
        <v>12.02</v>
      </c>
      <c r="L143" s="159"/>
      <c r="M143" s="159"/>
      <c r="N143" s="159"/>
      <c r="O143" s="159"/>
      <c r="P143" s="159"/>
      <c r="Q143" s="159"/>
      <c r="R143" s="161"/>
      <c r="T143" s="162"/>
      <c r="U143" s="159"/>
      <c r="V143" s="159"/>
      <c r="W143" s="159"/>
      <c r="X143" s="159"/>
      <c r="Y143" s="159"/>
      <c r="Z143" s="159"/>
      <c r="AA143" s="163"/>
      <c r="AT143" s="164" t="s">
        <v>154</v>
      </c>
      <c r="AU143" s="164" t="s">
        <v>124</v>
      </c>
      <c r="AV143" s="164" t="s">
        <v>124</v>
      </c>
      <c r="AW143" s="164" t="s">
        <v>114</v>
      </c>
      <c r="AX143" s="164" t="s">
        <v>72</v>
      </c>
      <c r="AY143" s="164" t="s">
        <v>146</v>
      </c>
    </row>
    <row r="144" spans="2:51" s="6" customFormat="1" ht="18.75" customHeight="1">
      <c r="B144" s="173"/>
      <c r="C144" s="174"/>
      <c r="D144" s="174"/>
      <c r="E144" s="174"/>
      <c r="F144" s="261" t="s">
        <v>254</v>
      </c>
      <c r="G144" s="262"/>
      <c r="H144" s="262"/>
      <c r="I144" s="262"/>
      <c r="J144" s="174"/>
      <c r="K144" s="175">
        <v>130.14</v>
      </c>
      <c r="L144" s="174"/>
      <c r="M144" s="174"/>
      <c r="N144" s="174"/>
      <c r="O144" s="174"/>
      <c r="P144" s="174"/>
      <c r="Q144" s="174"/>
      <c r="R144" s="176"/>
      <c r="T144" s="177"/>
      <c r="U144" s="174"/>
      <c r="V144" s="174"/>
      <c r="W144" s="174"/>
      <c r="X144" s="174"/>
      <c r="Y144" s="174"/>
      <c r="Z144" s="174"/>
      <c r="AA144" s="178"/>
      <c r="AT144" s="179" t="s">
        <v>154</v>
      </c>
      <c r="AU144" s="179" t="s">
        <v>124</v>
      </c>
      <c r="AV144" s="179" t="s">
        <v>151</v>
      </c>
      <c r="AW144" s="179" t="s">
        <v>114</v>
      </c>
      <c r="AX144" s="179" t="s">
        <v>79</v>
      </c>
      <c r="AY144" s="179" t="s">
        <v>146</v>
      </c>
    </row>
    <row r="145" spans="2:65" s="6" customFormat="1" ht="15.75" customHeight="1">
      <c r="B145" s="23"/>
      <c r="C145" s="165" t="s">
        <v>151</v>
      </c>
      <c r="D145" s="165" t="s">
        <v>183</v>
      </c>
      <c r="E145" s="166" t="s">
        <v>568</v>
      </c>
      <c r="F145" s="252" t="s">
        <v>569</v>
      </c>
      <c r="G145" s="253"/>
      <c r="H145" s="253"/>
      <c r="I145" s="253"/>
      <c r="J145" s="167" t="s">
        <v>150</v>
      </c>
      <c r="K145" s="168">
        <v>7.158</v>
      </c>
      <c r="L145" s="254">
        <v>0</v>
      </c>
      <c r="M145" s="253"/>
      <c r="N145" s="255">
        <f>ROUND($L$145*$K$145,3)</f>
        <v>0</v>
      </c>
      <c r="O145" s="245"/>
      <c r="P145" s="245"/>
      <c r="Q145" s="245"/>
      <c r="R145" s="25"/>
      <c r="T145" s="148"/>
      <c r="U145" s="31" t="s">
        <v>39</v>
      </c>
      <c r="V145" s="24"/>
      <c r="W145" s="149">
        <f>$V$145*$K$145</f>
        <v>0</v>
      </c>
      <c r="X145" s="149">
        <v>0.55</v>
      </c>
      <c r="Y145" s="149">
        <f>$X$145*$K$145</f>
        <v>3.9369000000000005</v>
      </c>
      <c r="Z145" s="149">
        <v>0</v>
      </c>
      <c r="AA145" s="150">
        <f>$Z$145*$K$145</f>
        <v>0</v>
      </c>
      <c r="AR145" s="6" t="s">
        <v>492</v>
      </c>
      <c r="AT145" s="6" t="s">
        <v>183</v>
      </c>
      <c r="AU145" s="6" t="s">
        <v>124</v>
      </c>
      <c r="AY145" s="6" t="s">
        <v>146</v>
      </c>
      <c r="BE145" s="93">
        <f>IF($U$145="základná",$N$145,0)</f>
        <v>0</v>
      </c>
      <c r="BF145" s="93">
        <f>IF($U$145="znížená",$N$145,0)</f>
        <v>0</v>
      </c>
      <c r="BG145" s="93">
        <f>IF($U$145="zákl. prenesená",$N$145,0)</f>
        <v>0</v>
      </c>
      <c r="BH145" s="93">
        <f>IF($U$145="zníž. prenesená",$N$145,0)</f>
        <v>0</v>
      </c>
      <c r="BI145" s="93">
        <f>IF($U$145="nulová",$N$145,0)</f>
        <v>0</v>
      </c>
      <c r="BJ145" s="6" t="s">
        <v>124</v>
      </c>
      <c r="BK145" s="151">
        <f>ROUND($L$145*$K$145,3)</f>
        <v>0</v>
      </c>
      <c r="BL145" s="6" t="s">
        <v>300</v>
      </c>
      <c r="BM145" s="6" t="s">
        <v>570</v>
      </c>
    </row>
    <row r="146" spans="2:65" s="6" customFormat="1" ht="15.75" customHeight="1">
      <c r="B146" s="23"/>
      <c r="C146" s="143" t="s">
        <v>168</v>
      </c>
      <c r="D146" s="143" t="s">
        <v>147</v>
      </c>
      <c r="E146" s="144" t="s">
        <v>571</v>
      </c>
      <c r="F146" s="244" t="s">
        <v>572</v>
      </c>
      <c r="G146" s="245"/>
      <c r="H146" s="245"/>
      <c r="I146" s="245"/>
      <c r="J146" s="145" t="s">
        <v>272</v>
      </c>
      <c r="K146" s="146">
        <v>186</v>
      </c>
      <c r="L146" s="246">
        <v>0</v>
      </c>
      <c r="M146" s="245"/>
      <c r="N146" s="247">
        <f>ROUND($L$146*$K$146,3)</f>
        <v>0</v>
      </c>
      <c r="O146" s="245"/>
      <c r="P146" s="245"/>
      <c r="Q146" s="245"/>
      <c r="R146" s="25"/>
      <c r="T146" s="148"/>
      <c r="U146" s="31" t="s">
        <v>39</v>
      </c>
      <c r="V146" s="24"/>
      <c r="W146" s="149">
        <f>$V$146*$K$146</f>
        <v>0</v>
      </c>
      <c r="X146" s="149">
        <v>0</v>
      </c>
      <c r="Y146" s="149">
        <f>$X$146*$K$146</f>
        <v>0</v>
      </c>
      <c r="Z146" s="149">
        <v>0</v>
      </c>
      <c r="AA146" s="150">
        <f>$Z$146*$K$146</f>
        <v>0</v>
      </c>
      <c r="AR146" s="6" t="s">
        <v>300</v>
      </c>
      <c r="AT146" s="6" t="s">
        <v>147</v>
      </c>
      <c r="AU146" s="6" t="s">
        <v>124</v>
      </c>
      <c r="AY146" s="6" t="s">
        <v>146</v>
      </c>
      <c r="BE146" s="93">
        <f>IF($U$146="základná",$N$146,0)</f>
        <v>0</v>
      </c>
      <c r="BF146" s="93">
        <f>IF($U$146="znížená",$N$146,0)</f>
        <v>0</v>
      </c>
      <c r="BG146" s="93">
        <f>IF($U$146="zákl. prenesená",$N$146,0)</f>
        <v>0</v>
      </c>
      <c r="BH146" s="93">
        <f>IF($U$146="zníž. prenesená",$N$146,0)</f>
        <v>0</v>
      </c>
      <c r="BI146" s="93">
        <f>IF($U$146="nulová",$N$146,0)</f>
        <v>0</v>
      </c>
      <c r="BJ146" s="6" t="s">
        <v>124</v>
      </c>
      <c r="BK146" s="151">
        <f>ROUND($L$146*$K$146,3)</f>
        <v>0</v>
      </c>
      <c r="BL146" s="6" t="s">
        <v>300</v>
      </c>
      <c r="BM146" s="6" t="s">
        <v>573</v>
      </c>
    </row>
    <row r="147" spans="2:65" s="6" customFormat="1" ht="15.75" customHeight="1">
      <c r="B147" s="23"/>
      <c r="C147" s="165" t="s">
        <v>172</v>
      </c>
      <c r="D147" s="165" t="s">
        <v>183</v>
      </c>
      <c r="E147" s="166" t="s">
        <v>574</v>
      </c>
      <c r="F147" s="252" t="s">
        <v>575</v>
      </c>
      <c r="G147" s="253"/>
      <c r="H147" s="253"/>
      <c r="I147" s="253"/>
      <c r="J147" s="167" t="s">
        <v>190</v>
      </c>
      <c r="K147" s="168">
        <v>1023</v>
      </c>
      <c r="L147" s="254">
        <v>0</v>
      </c>
      <c r="M147" s="253"/>
      <c r="N147" s="255">
        <f>ROUND($L$147*$K$147,3)</f>
        <v>0</v>
      </c>
      <c r="O147" s="245"/>
      <c r="P147" s="245"/>
      <c r="Q147" s="245"/>
      <c r="R147" s="25"/>
      <c r="T147" s="148"/>
      <c r="U147" s="31" t="s">
        <v>39</v>
      </c>
      <c r="V147" s="24"/>
      <c r="W147" s="149">
        <f>$V$147*$K$147</f>
        <v>0</v>
      </c>
      <c r="X147" s="149">
        <v>0.001</v>
      </c>
      <c r="Y147" s="149">
        <f>$X$147*$K$147</f>
        <v>1.0230000000000001</v>
      </c>
      <c r="Z147" s="149">
        <v>0</v>
      </c>
      <c r="AA147" s="150">
        <f>$Z$147*$K$147</f>
        <v>0</v>
      </c>
      <c r="AR147" s="6" t="s">
        <v>492</v>
      </c>
      <c r="AT147" s="6" t="s">
        <v>183</v>
      </c>
      <c r="AU147" s="6" t="s">
        <v>124</v>
      </c>
      <c r="AY147" s="6" t="s">
        <v>146</v>
      </c>
      <c r="BE147" s="93">
        <f>IF($U$147="základná",$N$147,0)</f>
        <v>0</v>
      </c>
      <c r="BF147" s="93">
        <f>IF($U$147="znížená",$N$147,0)</f>
        <v>0</v>
      </c>
      <c r="BG147" s="93">
        <f>IF($U$147="zákl. prenesená",$N$147,0)</f>
        <v>0</v>
      </c>
      <c r="BH147" s="93">
        <f>IF($U$147="zníž. prenesená",$N$147,0)</f>
        <v>0</v>
      </c>
      <c r="BI147" s="93">
        <f>IF($U$147="nulová",$N$147,0)</f>
        <v>0</v>
      </c>
      <c r="BJ147" s="6" t="s">
        <v>124</v>
      </c>
      <c r="BK147" s="151">
        <f>ROUND($L$147*$K$147,3)</f>
        <v>0</v>
      </c>
      <c r="BL147" s="6" t="s">
        <v>300</v>
      </c>
      <c r="BM147" s="6" t="s">
        <v>576</v>
      </c>
    </row>
    <row r="148" spans="2:65" s="6" customFormat="1" ht="51" customHeight="1">
      <c r="B148" s="23"/>
      <c r="C148" s="143" t="s">
        <v>177</v>
      </c>
      <c r="D148" s="143" t="s">
        <v>147</v>
      </c>
      <c r="E148" s="144" t="s">
        <v>577</v>
      </c>
      <c r="F148" s="244" t="s">
        <v>578</v>
      </c>
      <c r="G148" s="245"/>
      <c r="H148" s="245"/>
      <c r="I148" s="245"/>
      <c r="J148" s="145" t="s">
        <v>150</v>
      </c>
      <c r="K148" s="146">
        <v>8.737</v>
      </c>
      <c r="L148" s="246">
        <v>0</v>
      </c>
      <c r="M148" s="245"/>
      <c r="N148" s="247">
        <f>ROUND($L$148*$K$148,3)</f>
        <v>0</v>
      </c>
      <c r="O148" s="245"/>
      <c r="P148" s="245"/>
      <c r="Q148" s="245"/>
      <c r="R148" s="25"/>
      <c r="T148" s="148"/>
      <c r="U148" s="31" t="s">
        <v>39</v>
      </c>
      <c r="V148" s="24"/>
      <c r="W148" s="149">
        <f>$V$148*$K$148</f>
        <v>0</v>
      </c>
      <c r="X148" s="149">
        <v>0.0231</v>
      </c>
      <c r="Y148" s="149">
        <f>$X$148*$K$148</f>
        <v>0.2018247</v>
      </c>
      <c r="Z148" s="149">
        <v>0</v>
      </c>
      <c r="AA148" s="150">
        <f>$Z$148*$K$148</f>
        <v>0</v>
      </c>
      <c r="AR148" s="6" t="s">
        <v>300</v>
      </c>
      <c r="AT148" s="6" t="s">
        <v>147</v>
      </c>
      <c r="AU148" s="6" t="s">
        <v>124</v>
      </c>
      <c r="AY148" s="6" t="s">
        <v>146</v>
      </c>
      <c r="BE148" s="93">
        <f>IF($U$148="základná",$N$148,0)</f>
        <v>0</v>
      </c>
      <c r="BF148" s="93">
        <f>IF($U$148="znížená",$N$148,0)</f>
        <v>0</v>
      </c>
      <c r="BG148" s="93">
        <f>IF($U$148="zákl. prenesená",$N$148,0)</f>
        <v>0</v>
      </c>
      <c r="BH148" s="93">
        <f>IF($U$148="zníž. prenesená",$N$148,0)</f>
        <v>0</v>
      </c>
      <c r="BI148" s="93">
        <f>IF($U$148="nulová",$N$148,0)</f>
        <v>0</v>
      </c>
      <c r="BJ148" s="6" t="s">
        <v>124</v>
      </c>
      <c r="BK148" s="151">
        <f>ROUND($L$148*$K$148,3)</f>
        <v>0</v>
      </c>
      <c r="BL148" s="6" t="s">
        <v>300</v>
      </c>
      <c r="BM148" s="6" t="s">
        <v>579</v>
      </c>
    </row>
    <row r="149" spans="2:51" s="6" customFormat="1" ht="18.75" customHeight="1">
      <c r="B149" s="152"/>
      <c r="C149" s="153"/>
      <c r="D149" s="153"/>
      <c r="E149" s="153"/>
      <c r="F149" s="248" t="s">
        <v>580</v>
      </c>
      <c r="G149" s="249"/>
      <c r="H149" s="249"/>
      <c r="I149" s="249"/>
      <c r="J149" s="153"/>
      <c r="K149" s="153"/>
      <c r="L149" s="153"/>
      <c r="M149" s="153"/>
      <c r="N149" s="153"/>
      <c r="O149" s="153"/>
      <c r="P149" s="153"/>
      <c r="Q149" s="153"/>
      <c r="R149" s="154"/>
      <c r="T149" s="155"/>
      <c r="U149" s="153"/>
      <c r="V149" s="153"/>
      <c r="W149" s="153"/>
      <c r="X149" s="153"/>
      <c r="Y149" s="153"/>
      <c r="Z149" s="153"/>
      <c r="AA149" s="156"/>
      <c r="AT149" s="157" t="s">
        <v>154</v>
      </c>
      <c r="AU149" s="157" t="s">
        <v>124</v>
      </c>
      <c r="AV149" s="157" t="s">
        <v>79</v>
      </c>
      <c r="AW149" s="157" t="s">
        <v>114</v>
      </c>
      <c r="AX149" s="157" t="s">
        <v>72</v>
      </c>
      <c r="AY149" s="157" t="s">
        <v>146</v>
      </c>
    </row>
    <row r="150" spans="2:51" s="6" customFormat="1" ht="18.75" customHeight="1">
      <c r="B150" s="158"/>
      <c r="C150" s="159"/>
      <c r="D150" s="159"/>
      <c r="E150" s="159"/>
      <c r="F150" s="250" t="s">
        <v>581</v>
      </c>
      <c r="G150" s="251"/>
      <c r="H150" s="251"/>
      <c r="I150" s="251"/>
      <c r="J150" s="159"/>
      <c r="K150" s="160">
        <v>8.737</v>
      </c>
      <c r="L150" s="159"/>
      <c r="M150" s="159"/>
      <c r="N150" s="159"/>
      <c r="O150" s="159"/>
      <c r="P150" s="159"/>
      <c r="Q150" s="159"/>
      <c r="R150" s="161"/>
      <c r="T150" s="162"/>
      <c r="U150" s="159"/>
      <c r="V150" s="159"/>
      <c r="W150" s="159"/>
      <c r="X150" s="159"/>
      <c r="Y150" s="159"/>
      <c r="Z150" s="159"/>
      <c r="AA150" s="163"/>
      <c r="AT150" s="164" t="s">
        <v>154</v>
      </c>
      <c r="AU150" s="164" t="s">
        <v>124</v>
      </c>
      <c r="AV150" s="164" t="s">
        <v>124</v>
      </c>
      <c r="AW150" s="164" t="s">
        <v>114</v>
      </c>
      <c r="AX150" s="164" t="s">
        <v>79</v>
      </c>
      <c r="AY150" s="164" t="s">
        <v>146</v>
      </c>
    </row>
    <row r="151" spans="2:65" s="6" customFormat="1" ht="27" customHeight="1">
      <c r="B151" s="23"/>
      <c r="C151" s="143" t="s">
        <v>182</v>
      </c>
      <c r="D151" s="143" t="s">
        <v>147</v>
      </c>
      <c r="E151" s="144" t="s">
        <v>582</v>
      </c>
      <c r="F151" s="244" t="s">
        <v>583</v>
      </c>
      <c r="G151" s="245"/>
      <c r="H151" s="245"/>
      <c r="I151" s="245"/>
      <c r="J151" s="145" t="s">
        <v>190</v>
      </c>
      <c r="K151" s="146">
        <v>30.03</v>
      </c>
      <c r="L151" s="246">
        <v>0</v>
      </c>
      <c r="M151" s="245"/>
      <c r="N151" s="247">
        <f>ROUND($L$151*$K$151,3)</f>
        <v>0</v>
      </c>
      <c r="O151" s="245"/>
      <c r="P151" s="245"/>
      <c r="Q151" s="245"/>
      <c r="R151" s="25"/>
      <c r="T151" s="148"/>
      <c r="U151" s="31" t="s">
        <v>39</v>
      </c>
      <c r="V151" s="24"/>
      <c r="W151" s="149">
        <f>$V$151*$K$151</f>
        <v>0</v>
      </c>
      <c r="X151" s="149">
        <v>0</v>
      </c>
      <c r="Y151" s="149">
        <f>$X$151*$K$151</f>
        <v>0</v>
      </c>
      <c r="Z151" s="149">
        <v>0</v>
      </c>
      <c r="AA151" s="150">
        <f>$Z$151*$K$151</f>
        <v>0</v>
      </c>
      <c r="AR151" s="6" t="s">
        <v>300</v>
      </c>
      <c r="AT151" s="6" t="s">
        <v>147</v>
      </c>
      <c r="AU151" s="6" t="s">
        <v>124</v>
      </c>
      <c r="AY151" s="6" t="s">
        <v>146</v>
      </c>
      <c r="BE151" s="93">
        <f>IF($U$151="základná",$N$151,0)</f>
        <v>0</v>
      </c>
      <c r="BF151" s="93">
        <f>IF($U$151="znížená",$N$151,0)</f>
        <v>0</v>
      </c>
      <c r="BG151" s="93">
        <f>IF($U$151="zákl. prenesená",$N$151,0)</f>
        <v>0</v>
      </c>
      <c r="BH151" s="93">
        <f>IF($U$151="zníž. prenesená",$N$151,0)</f>
        <v>0</v>
      </c>
      <c r="BI151" s="93">
        <f>IF($U$151="nulová",$N$151,0)</f>
        <v>0</v>
      </c>
      <c r="BJ151" s="6" t="s">
        <v>124</v>
      </c>
      <c r="BK151" s="151">
        <f>ROUND($L$151*$K$151,3)</f>
        <v>0</v>
      </c>
      <c r="BL151" s="6" t="s">
        <v>300</v>
      </c>
      <c r="BM151" s="6" t="s">
        <v>584</v>
      </c>
    </row>
    <row r="152" spans="2:51" s="6" customFormat="1" ht="18.75" customHeight="1">
      <c r="B152" s="152"/>
      <c r="C152" s="153"/>
      <c r="D152" s="153"/>
      <c r="E152" s="153"/>
      <c r="F152" s="248" t="s">
        <v>585</v>
      </c>
      <c r="G152" s="249"/>
      <c r="H152" s="249"/>
      <c r="I152" s="249"/>
      <c r="J152" s="153"/>
      <c r="K152" s="153"/>
      <c r="L152" s="153"/>
      <c r="M152" s="153"/>
      <c r="N152" s="153"/>
      <c r="O152" s="153"/>
      <c r="P152" s="153"/>
      <c r="Q152" s="153"/>
      <c r="R152" s="154"/>
      <c r="T152" s="155"/>
      <c r="U152" s="153"/>
      <c r="V152" s="153"/>
      <c r="W152" s="153"/>
      <c r="X152" s="153"/>
      <c r="Y152" s="153"/>
      <c r="Z152" s="153"/>
      <c r="AA152" s="156"/>
      <c r="AT152" s="157" t="s">
        <v>154</v>
      </c>
      <c r="AU152" s="157" t="s">
        <v>124</v>
      </c>
      <c r="AV152" s="157" t="s">
        <v>79</v>
      </c>
      <c r="AW152" s="157" t="s">
        <v>114</v>
      </c>
      <c r="AX152" s="157" t="s">
        <v>72</v>
      </c>
      <c r="AY152" s="157" t="s">
        <v>146</v>
      </c>
    </row>
    <row r="153" spans="2:51" s="6" customFormat="1" ht="18.75" customHeight="1">
      <c r="B153" s="158"/>
      <c r="C153" s="159"/>
      <c r="D153" s="159"/>
      <c r="E153" s="159"/>
      <c r="F153" s="250" t="s">
        <v>586</v>
      </c>
      <c r="G153" s="251"/>
      <c r="H153" s="251"/>
      <c r="I153" s="251"/>
      <c r="J153" s="159"/>
      <c r="K153" s="160">
        <v>30.03</v>
      </c>
      <c r="L153" s="159"/>
      <c r="M153" s="159"/>
      <c r="N153" s="159"/>
      <c r="O153" s="159"/>
      <c r="P153" s="159"/>
      <c r="Q153" s="159"/>
      <c r="R153" s="161"/>
      <c r="T153" s="162"/>
      <c r="U153" s="159"/>
      <c r="V153" s="159"/>
      <c r="W153" s="159"/>
      <c r="X153" s="159"/>
      <c r="Y153" s="159"/>
      <c r="Z153" s="159"/>
      <c r="AA153" s="163"/>
      <c r="AT153" s="164" t="s">
        <v>154</v>
      </c>
      <c r="AU153" s="164" t="s">
        <v>124</v>
      </c>
      <c r="AV153" s="164" t="s">
        <v>124</v>
      </c>
      <c r="AW153" s="164" t="s">
        <v>114</v>
      </c>
      <c r="AX153" s="164" t="s">
        <v>79</v>
      </c>
      <c r="AY153" s="164" t="s">
        <v>146</v>
      </c>
    </row>
    <row r="154" spans="2:65" s="6" customFormat="1" ht="27" customHeight="1">
      <c r="B154" s="23"/>
      <c r="C154" s="143" t="s">
        <v>187</v>
      </c>
      <c r="D154" s="143" t="s">
        <v>147</v>
      </c>
      <c r="E154" s="144" t="s">
        <v>587</v>
      </c>
      <c r="F154" s="244" t="s">
        <v>588</v>
      </c>
      <c r="G154" s="245"/>
      <c r="H154" s="245"/>
      <c r="I154" s="245"/>
      <c r="J154" s="145" t="s">
        <v>190</v>
      </c>
      <c r="K154" s="146">
        <v>150.45</v>
      </c>
      <c r="L154" s="246">
        <v>0</v>
      </c>
      <c r="M154" s="245"/>
      <c r="N154" s="247">
        <f>ROUND($L$154*$K$154,3)</f>
        <v>0</v>
      </c>
      <c r="O154" s="245"/>
      <c r="P154" s="245"/>
      <c r="Q154" s="245"/>
      <c r="R154" s="25"/>
      <c r="T154" s="148"/>
      <c r="U154" s="31" t="s">
        <v>39</v>
      </c>
      <c r="V154" s="24"/>
      <c r="W154" s="149">
        <f>$V$154*$K$154</f>
        <v>0</v>
      </c>
      <c r="X154" s="149">
        <v>0</v>
      </c>
      <c r="Y154" s="149">
        <f>$X$154*$K$154</f>
        <v>0</v>
      </c>
      <c r="Z154" s="149">
        <v>0</v>
      </c>
      <c r="AA154" s="150">
        <f>$Z$154*$K$154</f>
        <v>0</v>
      </c>
      <c r="AR154" s="6" t="s">
        <v>300</v>
      </c>
      <c r="AT154" s="6" t="s">
        <v>147</v>
      </c>
      <c r="AU154" s="6" t="s">
        <v>124</v>
      </c>
      <c r="AY154" s="6" t="s">
        <v>146</v>
      </c>
      <c r="BE154" s="93">
        <f>IF($U$154="základná",$N$154,0)</f>
        <v>0</v>
      </c>
      <c r="BF154" s="93">
        <f>IF($U$154="znížená",$N$154,0)</f>
        <v>0</v>
      </c>
      <c r="BG154" s="93">
        <f>IF($U$154="zákl. prenesená",$N$154,0)</f>
        <v>0</v>
      </c>
      <c r="BH154" s="93">
        <f>IF($U$154="zníž. prenesená",$N$154,0)</f>
        <v>0</v>
      </c>
      <c r="BI154" s="93">
        <f>IF($U$154="nulová",$N$154,0)</f>
        <v>0</v>
      </c>
      <c r="BJ154" s="6" t="s">
        <v>124</v>
      </c>
      <c r="BK154" s="151">
        <f>ROUND($L$154*$K$154,3)</f>
        <v>0</v>
      </c>
      <c r="BL154" s="6" t="s">
        <v>300</v>
      </c>
      <c r="BM154" s="6" t="s">
        <v>589</v>
      </c>
    </row>
    <row r="155" spans="2:51" s="6" customFormat="1" ht="18.75" customHeight="1">
      <c r="B155" s="152"/>
      <c r="C155" s="153"/>
      <c r="D155" s="153"/>
      <c r="E155" s="153"/>
      <c r="F155" s="248" t="s">
        <v>590</v>
      </c>
      <c r="G155" s="249"/>
      <c r="H155" s="249"/>
      <c r="I155" s="249"/>
      <c r="J155" s="153"/>
      <c r="K155" s="153"/>
      <c r="L155" s="153"/>
      <c r="M155" s="153"/>
      <c r="N155" s="153"/>
      <c r="O155" s="153"/>
      <c r="P155" s="153"/>
      <c r="Q155" s="153"/>
      <c r="R155" s="154"/>
      <c r="T155" s="155"/>
      <c r="U155" s="153"/>
      <c r="V155" s="153"/>
      <c r="W155" s="153"/>
      <c r="X155" s="153"/>
      <c r="Y155" s="153"/>
      <c r="Z155" s="153"/>
      <c r="AA155" s="156"/>
      <c r="AT155" s="157" t="s">
        <v>154</v>
      </c>
      <c r="AU155" s="157" t="s">
        <v>124</v>
      </c>
      <c r="AV155" s="157" t="s">
        <v>79</v>
      </c>
      <c r="AW155" s="157" t="s">
        <v>114</v>
      </c>
      <c r="AX155" s="157" t="s">
        <v>72</v>
      </c>
      <c r="AY155" s="157" t="s">
        <v>146</v>
      </c>
    </row>
    <row r="156" spans="2:51" s="6" customFormat="1" ht="18.75" customHeight="1">
      <c r="B156" s="158"/>
      <c r="C156" s="159"/>
      <c r="D156" s="159"/>
      <c r="E156" s="159"/>
      <c r="F156" s="250" t="s">
        <v>591</v>
      </c>
      <c r="G156" s="251"/>
      <c r="H156" s="251"/>
      <c r="I156" s="251"/>
      <c r="J156" s="159"/>
      <c r="K156" s="160">
        <v>150.45</v>
      </c>
      <c r="L156" s="159"/>
      <c r="M156" s="159"/>
      <c r="N156" s="159"/>
      <c r="O156" s="159"/>
      <c r="P156" s="159"/>
      <c r="Q156" s="159"/>
      <c r="R156" s="161"/>
      <c r="T156" s="162"/>
      <c r="U156" s="159"/>
      <c r="V156" s="159"/>
      <c r="W156" s="159"/>
      <c r="X156" s="159"/>
      <c r="Y156" s="159"/>
      <c r="Z156" s="159"/>
      <c r="AA156" s="163"/>
      <c r="AT156" s="164" t="s">
        <v>154</v>
      </c>
      <c r="AU156" s="164" t="s">
        <v>124</v>
      </c>
      <c r="AV156" s="164" t="s">
        <v>124</v>
      </c>
      <c r="AW156" s="164" t="s">
        <v>114</v>
      </c>
      <c r="AX156" s="164" t="s">
        <v>79</v>
      </c>
      <c r="AY156" s="164" t="s">
        <v>146</v>
      </c>
    </row>
    <row r="157" spans="2:65" s="6" customFormat="1" ht="15.75" customHeight="1">
      <c r="B157" s="23"/>
      <c r="C157" s="165" t="s">
        <v>192</v>
      </c>
      <c r="D157" s="165" t="s">
        <v>183</v>
      </c>
      <c r="E157" s="166" t="s">
        <v>592</v>
      </c>
      <c r="F157" s="252" t="s">
        <v>593</v>
      </c>
      <c r="G157" s="253"/>
      <c r="H157" s="253"/>
      <c r="I157" s="253"/>
      <c r="J157" s="167" t="s">
        <v>150</v>
      </c>
      <c r="K157" s="168">
        <v>3.378</v>
      </c>
      <c r="L157" s="254">
        <v>0</v>
      </c>
      <c r="M157" s="253"/>
      <c r="N157" s="255">
        <f>ROUND($L$157*$K$157,3)</f>
        <v>0</v>
      </c>
      <c r="O157" s="245"/>
      <c r="P157" s="245"/>
      <c r="Q157" s="245"/>
      <c r="R157" s="25"/>
      <c r="T157" s="148"/>
      <c r="U157" s="31" t="s">
        <v>39</v>
      </c>
      <c r="V157" s="24"/>
      <c r="W157" s="149">
        <f>$V$157*$K$157</f>
        <v>0</v>
      </c>
      <c r="X157" s="149">
        <v>0.55</v>
      </c>
      <c r="Y157" s="149">
        <f>$X$157*$K$157</f>
        <v>1.8579</v>
      </c>
      <c r="Z157" s="149">
        <v>0</v>
      </c>
      <c r="AA157" s="150">
        <f>$Z$157*$K$157</f>
        <v>0</v>
      </c>
      <c r="AR157" s="6" t="s">
        <v>492</v>
      </c>
      <c r="AT157" s="6" t="s">
        <v>183</v>
      </c>
      <c r="AU157" s="6" t="s">
        <v>124</v>
      </c>
      <c r="AY157" s="6" t="s">
        <v>146</v>
      </c>
      <c r="BE157" s="93">
        <f>IF($U$157="základná",$N$157,0)</f>
        <v>0</v>
      </c>
      <c r="BF157" s="93">
        <f>IF($U$157="znížená",$N$157,0)</f>
        <v>0</v>
      </c>
      <c r="BG157" s="93">
        <f>IF($U$157="zákl. prenesená",$N$157,0)</f>
        <v>0</v>
      </c>
      <c r="BH157" s="93">
        <f>IF($U$157="zníž. prenesená",$N$157,0)</f>
        <v>0</v>
      </c>
      <c r="BI157" s="93">
        <f>IF($U$157="nulová",$N$157,0)</f>
        <v>0</v>
      </c>
      <c r="BJ157" s="6" t="s">
        <v>124</v>
      </c>
      <c r="BK157" s="151">
        <f>ROUND($L$157*$K$157,3)</f>
        <v>0</v>
      </c>
      <c r="BL157" s="6" t="s">
        <v>300</v>
      </c>
      <c r="BM157" s="6" t="s">
        <v>594</v>
      </c>
    </row>
    <row r="158" spans="2:65" s="6" customFormat="1" ht="27" customHeight="1">
      <c r="B158" s="23"/>
      <c r="C158" s="143" t="s">
        <v>225</v>
      </c>
      <c r="D158" s="143" t="s">
        <v>147</v>
      </c>
      <c r="E158" s="144" t="s">
        <v>595</v>
      </c>
      <c r="F158" s="244" t="s">
        <v>596</v>
      </c>
      <c r="G158" s="245"/>
      <c r="H158" s="245"/>
      <c r="I158" s="245"/>
      <c r="J158" s="145" t="s">
        <v>150</v>
      </c>
      <c r="K158" s="146">
        <v>3.071</v>
      </c>
      <c r="L158" s="246">
        <v>0</v>
      </c>
      <c r="M158" s="245"/>
      <c r="N158" s="247">
        <f>ROUND($L$158*$K$158,3)</f>
        <v>0</v>
      </c>
      <c r="O158" s="245"/>
      <c r="P158" s="245"/>
      <c r="Q158" s="245"/>
      <c r="R158" s="25"/>
      <c r="T158" s="148"/>
      <c r="U158" s="31" t="s">
        <v>39</v>
      </c>
      <c r="V158" s="24"/>
      <c r="W158" s="149">
        <f>$V$158*$K$158</f>
        <v>0</v>
      </c>
      <c r="X158" s="149">
        <v>0.00294</v>
      </c>
      <c r="Y158" s="149">
        <f>$X$158*$K$158</f>
        <v>0.00902874</v>
      </c>
      <c r="Z158" s="149">
        <v>0</v>
      </c>
      <c r="AA158" s="150">
        <f>$Z$158*$K$158</f>
        <v>0</v>
      </c>
      <c r="AR158" s="6" t="s">
        <v>300</v>
      </c>
      <c r="AT158" s="6" t="s">
        <v>147</v>
      </c>
      <c r="AU158" s="6" t="s">
        <v>124</v>
      </c>
      <c r="AY158" s="6" t="s">
        <v>146</v>
      </c>
      <c r="BE158" s="93">
        <f>IF($U$158="základná",$N$158,0)</f>
        <v>0</v>
      </c>
      <c r="BF158" s="93">
        <f>IF($U$158="znížená",$N$158,0)</f>
        <v>0</v>
      </c>
      <c r="BG158" s="93">
        <f>IF($U$158="zákl. prenesená",$N$158,0)</f>
        <v>0</v>
      </c>
      <c r="BH158" s="93">
        <f>IF($U$158="zníž. prenesená",$N$158,0)</f>
        <v>0</v>
      </c>
      <c r="BI158" s="93">
        <f>IF($U$158="nulová",$N$158,0)</f>
        <v>0</v>
      </c>
      <c r="BJ158" s="6" t="s">
        <v>124</v>
      </c>
      <c r="BK158" s="151">
        <f>ROUND($L$158*$K$158,3)</f>
        <v>0</v>
      </c>
      <c r="BL158" s="6" t="s">
        <v>300</v>
      </c>
      <c r="BM158" s="6" t="s">
        <v>597</v>
      </c>
    </row>
    <row r="159" spans="2:65" s="6" customFormat="1" ht="27" customHeight="1">
      <c r="B159" s="23"/>
      <c r="C159" s="143" t="s">
        <v>229</v>
      </c>
      <c r="D159" s="143" t="s">
        <v>147</v>
      </c>
      <c r="E159" s="144" t="s">
        <v>536</v>
      </c>
      <c r="F159" s="244" t="s">
        <v>537</v>
      </c>
      <c r="G159" s="245"/>
      <c r="H159" s="245"/>
      <c r="I159" s="245"/>
      <c r="J159" s="145" t="s">
        <v>517</v>
      </c>
      <c r="K159" s="147">
        <v>0</v>
      </c>
      <c r="L159" s="246">
        <v>0</v>
      </c>
      <c r="M159" s="245"/>
      <c r="N159" s="247">
        <f>ROUND($L$159*$K$159,3)</f>
        <v>0</v>
      </c>
      <c r="O159" s="245"/>
      <c r="P159" s="245"/>
      <c r="Q159" s="245"/>
      <c r="R159" s="25"/>
      <c r="T159" s="148"/>
      <c r="U159" s="31" t="s">
        <v>39</v>
      </c>
      <c r="V159" s="24"/>
      <c r="W159" s="149">
        <f>$V$159*$K$159</f>
        <v>0</v>
      </c>
      <c r="X159" s="149">
        <v>0</v>
      </c>
      <c r="Y159" s="149">
        <f>$X$159*$K$159</f>
        <v>0</v>
      </c>
      <c r="Z159" s="149">
        <v>0</v>
      </c>
      <c r="AA159" s="150">
        <f>$Z$159*$K$159</f>
        <v>0</v>
      </c>
      <c r="AR159" s="6" t="s">
        <v>300</v>
      </c>
      <c r="AT159" s="6" t="s">
        <v>147</v>
      </c>
      <c r="AU159" s="6" t="s">
        <v>124</v>
      </c>
      <c r="AY159" s="6" t="s">
        <v>146</v>
      </c>
      <c r="BE159" s="93">
        <f>IF($U$159="základná",$N$159,0)</f>
        <v>0</v>
      </c>
      <c r="BF159" s="93">
        <f>IF($U$159="znížená",$N$159,0)</f>
        <v>0</v>
      </c>
      <c r="BG159" s="93">
        <f>IF($U$159="zákl. prenesená",$N$159,0)</f>
        <v>0</v>
      </c>
      <c r="BH159" s="93">
        <f>IF($U$159="zníž. prenesená",$N$159,0)</f>
        <v>0</v>
      </c>
      <c r="BI159" s="93">
        <f>IF($U$159="nulová",$N$159,0)</f>
        <v>0</v>
      </c>
      <c r="BJ159" s="6" t="s">
        <v>124</v>
      </c>
      <c r="BK159" s="151">
        <f>ROUND($L$159*$K$159,3)</f>
        <v>0</v>
      </c>
      <c r="BL159" s="6" t="s">
        <v>300</v>
      </c>
      <c r="BM159" s="6" t="s">
        <v>598</v>
      </c>
    </row>
    <row r="160" spans="2:63" s="132" customFormat="1" ht="30.75" customHeight="1">
      <c r="B160" s="133"/>
      <c r="C160" s="134"/>
      <c r="D160" s="142" t="s">
        <v>540</v>
      </c>
      <c r="E160" s="142"/>
      <c r="F160" s="142"/>
      <c r="G160" s="142"/>
      <c r="H160" s="142"/>
      <c r="I160" s="142"/>
      <c r="J160" s="142"/>
      <c r="K160" s="142"/>
      <c r="L160" s="142"/>
      <c r="M160" s="142"/>
      <c r="N160" s="260">
        <f>$BK$160</f>
        <v>0</v>
      </c>
      <c r="O160" s="259"/>
      <c r="P160" s="259"/>
      <c r="Q160" s="259"/>
      <c r="R160" s="136"/>
      <c r="T160" s="137"/>
      <c r="U160" s="134"/>
      <c r="V160" s="134"/>
      <c r="W160" s="138">
        <f>SUM($W$161:$W$165)</f>
        <v>0</v>
      </c>
      <c r="X160" s="134"/>
      <c r="Y160" s="138">
        <f>SUM($Y$161:$Y$165)</f>
        <v>0.12397999999999999</v>
      </c>
      <c r="Z160" s="134"/>
      <c r="AA160" s="139">
        <f>SUM($AA$161:$AA$165)</f>
        <v>0</v>
      </c>
      <c r="AR160" s="140" t="s">
        <v>124</v>
      </c>
      <c r="AT160" s="140" t="s">
        <v>71</v>
      </c>
      <c r="AU160" s="140" t="s">
        <v>79</v>
      </c>
      <c r="AY160" s="140" t="s">
        <v>146</v>
      </c>
      <c r="BK160" s="141">
        <f>SUM($BK$161:$BK$165)</f>
        <v>0</v>
      </c>
    </row>
    <row r="161" spans="2:65" s="6" customFormat="1" ht="39" customHeight="1">
      <c r="B161" s="23"/>
      <c r="C161" s="143" t="s">
        <v>282</v>
      </c>
      <c r="D161" s="143" t="s">
        <v>147</v>
      </c>
      <c r="E161" s="144" t="s">
        <v>599</v>
      </c>
      <c r="F161" s="244" t="s">
        <v>600</v>
      </c>
      <c r="G161" s="245"/>
      <c r="H161" s="245"/>
      <c r="I161" s="245"/>
      <c r="J161" s="145" t="s">
        <v>190</v>
      </c>
      <c r="K161" s="146">
        <v>40</v>
      </c>
      <c r="L161" s="246">
        <v>0</v>
      </c>
      <c r="M161" s="245"/>
      <c r="N161" s="247">
        <f>ROUND($L$161*$K$161,3)</f>
        <v>0</v>
      </c>
      <c r="O161" s="245"/>
      <c r="P161" s="245"/>
      <c r="Q161" s="245"/>
      <c r="R161" s="25"/>
      <c r="T161" s="148"/>
      <c r="U161" s="31" t="s">
        <v>39</v>
      </c>
      <c r="V161" s="24"/>
      <c r="W161" s="149">
        <f>$V$161*$K$161</f>
        <v>0</v>
      </c>
      <c r="X161" s="149">
        <v>0.00179</v>
      </c>
      <c r="Y161" s="149">
        <f>$X$161*$K$161</f>
        <v>0.0716</v>
      </c>
      <c r="Z161" s="149">
        <v>0</v>
      </c>
      <c r="AA161" s="150">
        <f>$Z$161*$K$161</f>
        <v>0</v>
      </c>
      <c r="AR161" s="6" t="s">
        <v>300</v>
      </c>
      <c r="AT161" s="6" t="s">
        <v>147</v>
      </c>
      <c r="AU161" s="6" t="s">
        <v>124</v>
      </c>
      <c r="AY161" s="6" t="s">
        <v>146</v>
      </c>
      <c r="BE161" s="93">
        <f>IF($U$161="základná",$N$161,0)</f>
        <v>0</v>
      </c>
      <c r="BF161" s="93">
        <f>IF($U$161="znížená",$N$161,0)</f>
        <v>0</v>
      </c>
      <c r="BG161" s="93">
        <f>IF($U$161="zákl. prenesená",$N$161,0)</f>
        <v>0</v>
      </c>
      <c r="BH161" s="93">
        <f>IF($U$161="zníž. prenesená",$N$161,0)</f>
        <v>0</v>
      </c>
      <c r="BI161" s="93">
        <f>IF($U$161="nulová",$N$161,0)</f>
        <v>0</v>
      </c>
      <c r="BJ161" s="6" t="s">
        <v>124</v>
      </c>
      <c r="BK161" s="151">
        <f>ROUND($L$161*$K$161,3)</f>
        <v>0</v>
      </c>
      <c r="BL161" s="6" t="s">
        <v>300</v>
      </c>
      <c r="BM161" s="6" t="s">
        <v>601</v>
      </c>
    </row>
    <row r="162" spans="2:65" s="6" customFormat="1" ht="15.75" customHeight="1">
      <c r="B162" s="23"/>
      <c r="C162" s="143" t="s">
        <v>288</v>
      </c>
      <c r="D162" s="143" t="s">
        <v>147</v>
      </c>
      <c r="E162" s="144" t="s">
        <v>602</v>
      </c>
      <c r="F162" s="244" t="s">
        <v>603</v>
      </c>
      <c r="G162" s="245"/>
      <c r="H162" s="245"/>
      <c r="I162" s="245"/>
      <c r="J162" s="145" t="s">
        <v>180</v>
      </c>
      <c r="K162" s="146">
        <v>2</v>
      </c>
      <c r="L162" s="246">
        <v>0</v>
      </c>
      <c r="M162" s="245"/>
      <c r="N162" s="247">
        <f>ROUND($L$162*$K$162,3)</f>
        <v>0</v>
      </c>
      <c r="O162" s="245"/>
      <c r="P162" s="245"/>
      <c r="Q162" s="245"/>
      <c r="R162" s="25"/>
      <c r="T162" s="148"/>
      <c r="U162" s="31" t="s">
        <v>39</v>
      </c>
      <c r="V162" s="24"/>
      <c r="W162" s="149">
        <f>$V$162*$K$162</f>
        <v>0</v>
      </c>
      <c r="X162" s="149">
        <v>0.00925</v>
      </c>
      <c r="Y162" s="149">
        <f>$X$162*$K$162</f>
        <v>0.0185</v>
      </c>
      <c r="Z162" s="149">
        <v>0</v>
      </c>
      <c r="AA162" s="150">
        <f>$Z$162*$K$162</f>
        <v>0</v>
      </c>
      <c r="AR162" s="6" t="s">
        <v>300</v>
      </c>
      <c r="AT162" s="6" t="s">
        <v>147</v>
      </c>
      <c r="AU162" s="6" t="s">
        <v>124</v>
      </c>
      <c r="AY162" s="6" t="s">
        <v>146</v>
      </c>
      <c r="BE162" s="93">
        <f>IF($U$162="základná",$N$162,0)</f>
        <v>0</v>
      </c>
      <c r="BF162" s="93">
        <f>IF($U$162="znížená",$N$162,0)</f>
        <v>0</v>
      </c>
      <c r="BG162" s="93">
        <f>IF($U$162="zákl. prenesená",$N$162,0)</f>
        <v>0</v>
      </c>
      <c r="BH162" s="93">
        <f>IF($U$162="zníž. prenesená",$N$162,0)</f>
        <v>0</v>
      </c>
      <c r="BI162" s="93">
        <f>IF($U$162="nulová",$N$162,0)</f>
        <v>0</v>
      </c>
      <c r="BJ162" s="6" t="s">
        <v>124</v>
      </c>
      <c r="BK162" s="151">
        <f>ROUND($L$162*$K$162,3)</f>
        <v>0</v>
      </c>
      <c r="BL162" s="6" t="s">
        <v>300</v>
      </c>
      <c r="BM162" s="6" t="s">
        <v>604</v>
      </c>
    </row>
    <row r="163" spans="2:65" s="6" customFormat="1" ht="39" customHeight="1">
      <c r="B163" s="23"/>
      <c r="C163" s="143" t="s">
        <v>293</v>
      </c>
      <c r="D163" s="143" t="s">
        <v>147</v>
      </c>
      <c r="E163" s="144" t="s">
        <v>605</v>
      </c>
      <c r="F163" s="244" t="s">
        <v>606</v>
      </c>
      <c r="G163" s="245"/>
      <c r="H163" s="245"/>
      <c r="I163" s="245"/>
      <c r="J163" s="145" t="s">
        <v>180</v>
      </c>
      <c r="K163" s="146">
        <v>44</v>
      </c>
      <c r="L163" s="246">
        <v>0</v>
      </c>
      <c r="M163" s="245"/>
      <c r="N163" s="247">
        <f>ROUND($L$163*$K$163,3)</f>
        <v>0</v>
      </c>
      <c r="O163" s="245"/>
      <c r="P163" s="245"/>
      <c r="Q163" s="245"/>
      <c r="R163" s="25"/>
      <c r="T163" s="148"/>
      <c r="U163" s="31" t="s">
        <v>39</v>
      </c>
      <c r="V163" s="24"/>
      <c r="W163" s="149">
        <f>$V$163*$K$163</f>
        <v>0</v>
      </c>
      <c r="X163" s="149">
        <v>0.00017</v>
      </c>
      <c r="Y163" s="149">
        <f>$X$163*$K$163</f>
        <v>0.0074800000000000005</v>
      </c>
      <c r="Z163" s="149">
        <v>0</v>
      </c>
      <c r="AA163" s="150">
        <f>$Z$163*$K$163</f>
        <v>0</v>
      </c>
      <c r="AR163" s="6" t="s">
        <v>300</v>
      </c>
      <c r="AT163" s="6" t="s">
        <v>147</v>
      </c>
      <c r="AU163" s="6" t="s">
        <v>124</v>
      </c>
      <c r="AY163" s="6" t="s">
        <v>146</v>
      </c>
      <c r="BE163" s="93">
        <f>IF($U$163="základná",$N$163,0)</f>
        <v>0</v>
      </c>
      <c r="BF163" s="93">
        <f>IF($U$163="znížená",$N$163,0)</f>
        <v>0</v>
      </c>
      <c r="BG163" s="93">
        <f>IF($U$163="zákl. prenesená",$N$163,0)</f>
        <v>0</v>
      </c>
      <c r="BH163" s="93">
        <f>IF($U$163="zníž. prenesená",$N$163,0)</f>
        <v>0</v>
      </c>
      <c r="BI163" s="93">
        <f>IF($U$163="nulová",$N$163,0)</f>
        <v>0</v>
      </c>
      <c r="BJ163" s="6" t="s">
        <v>124</v>
      </c>
      <c r="BK163" s="151">
        <f>ROUND($L$163*$K$163,3)</f>
        <v>0</v>
      </c>
      <c r="BL163" s="6" t="s">
        <v>300</v>
      </c>
      <c r="BM163" s="6" t="s">
        <v>607</v>
      </c>
    </row>
    <row r="164" spans="2:65" s="6" customFormat="1" ht="27" customHeight="1">
      <c r="B164" s="23"/>
      <c r="C164" s="165" t="s">
        <v>300</v>
      </c>
      <c r="D164" s="165" t="s">
        <v>183</v>
      </c>
      <c r="E164" s="166" t="s">
        <v>608</v>
      </c>
      <c r="F164" s="252" t="s">
        <v>609</v>
      </c>
      <c r="G164" s="253"/>
      <c r="H164" s="253"/>
      <c r="I164" s="253"/>
      <c r="J164" s="167" t="s">
        <v>180</v>
      </c>
      <c r="K164" s="168">
        <v>44</v>
      </c>
      <c r="L164" s="254">
        <v>0</v>
      </c>
      <c r="M164" s="253"/>
      <c r="N164" s="255">
        <f>ROUND($L$164*$K$164,3)</f>
        <v>0</v>
      </c>
      <c r="O164" s="245"/>
      <c r="P164" s="245"/>
      <c r="Q164" s="245"/>
      <c r="R164" s="25"/>
      <c r="T164" s="148"/>
      <c r="U164" s="31" t="s">
        <v>39</v>
      </c>
      <c r="V164" s="24"/>
      <c r="W164" s="149">
        <f>$V$164*$K$164</f>
        <v>0</v>
      </c>
      <c r="X164" s="149">
        <v>0.0006</v>
      </c>
      <c r="Y164" s="149">
        <f>$X$164*$K$164</f>
        <v>0.026399999999999996</v>
      </c>
      <c r="Z164" s="149">
        <v>0</v>
      </c>
      <c r="AA164" s="150">
        <f>$Z$164*$K$164</f>
        <v>0</v>
      </c>
      <c r="AR164" s="6" t="s">
        <v>492</v>
      </c>
      <c r="AT164" s="6" t="s">
        <v>183</v>
      </c>
      <c r="AU164" s="6" t="s">
        <v>124</v>
      </c>
      <c r="AY164" s="6" t="s">
        <v>146</v>
      </c>
      <c r="BE164" s="93">
        <f>IF($U$164="základná",$N$164,0)</f>
        <v>0</v>
      </c>
      <c r="BF164" s="93">
        <f>IF($U$164="znížená",$N$164,0)</f>
        <v>0</v>
      </c>
      <c r="BG164" s="93">
        <f>IF($U$164="zákl. prenesená",$N$164,0)</f>
        <v>0</v>
      </c>
      <c r="BH164" s="93">
        <f>IF($U$164="zníž. prenesená",$N$164,0)</f>
        <v>0</v>
      </c>
      <c r="BI164" s="93">
        <f>IF($U$164="nulová",$N$164,0)</f>
        <v>0</v>
      </c>
      <c r="BJ164" s="6" t="s">
        <v>124</v>
      </c>
      <c r="BK164" s="151">
        <f>ROUND($L$164*$K$164,3)</f>
        <v>0</v>
      </c>
      <c r="BL164" s="6" t="s">
        <v>300</v>
      </c>
      <c r="BM164" s="6" t="s">
        <v>610</v>
      </c>
    </row>
    <row r="165" spans="2:65" s="6" customFormat="1" ht="27" customHeight="1">
      <c r="B165" s="23"/>
      <c r="C165" s="143" t="s">
        <v>304</v>
      </c>
      <c r="D165" s="143" t="s">
        <v>147</v>
      </c>
      <c r="E165" s="144" t="s">
        <v>611</v>
      </c>
      <c r="F165" s="244" t="s">
        <v>612</v>
      </c>
      <c r="G165" s="245"/>
      <c r="H165" s="245"/>
      <c r="I165" s="245"/>
      <c r="J165" s="145" t="s">
        <v>517</v>
      </c>
      <c r="K165" s="147">
        <v>0</v>
      </c>
      <c r="L165" s="246">
        <v>0</v>
      </c>
      <c r="M165" s="245"/>
      <c r="N165" s="247">
        <f>ROUND($L$165*$K$165,3)</f>
        <v>0</v>
      </c>
      <c r="O165" s="245"/>
      <c r="P165" s="245"/>
      <c r="Q165" s="245"/>
      <c r="R165" s="25"/>
      <c r="T165" s="148"/>
      <c r="U165" s="31" t="s">
        <v>39</v>
      </c>
      <c r="V165" s="24"/>
      <c r="W165" s="149">
        <f>$V$165*$K$165</f>
        <v>0</v>
      </c>
      <c r="X165" s="149">
        <v>0</v>
      </c>
      <c r="Y165" s="149">
        <f>$X$165*$K$165</f>
        <v>0</v>
      </c>
      <c r="Z165" s="149">
        <v>0</v>
      </c>
      <c r="AA165" s="150">
        <f>$Z$165*$K$165</f>
        <v>0</v>
      </c>
      <c r="AR165" s="6" t="s">
        <v>300</v>
      </c>
      <c r="AT165" s="6" t="s">
        <v>147</v>
      </c>
      <c r="AU165" s="6" t="s">
        <v>124</v>
      </c>
      <c r="AY165" s="6" t="s">
        <v>146</v>
      </c>
      <c r="BE165" s="93">
        <f>IF($U$165="základná",$N$165,0)</f>
        <v>0</v>
      </c>
      <c r="BF165" s="93">
        <f>IF($U$165="znížená",$N$165,0)</f>
        <v>0</v>
      </c>
      <c r="BG165" s="93">
        <f>IF($U$165="zákl. prenesená",$N$165,0)</f>
        <v>0</v>
      </c>
      <c r="BH165" s="93">
        <f>IF($U$165="zníž. prenesená",$N$165,0)</f>
        <v>0</v>
      </c>
      <c r="BI165" s="93">
        <f>IF($U$165="nulová",$N$165,0)</f>
        <v>0</v>
      </c>
      <c r="BJ165" s="6" t="s">
        <v>124</v>
      </c>
      <c r="BK165" s="151">
        <f>ROUND($L$165*$K$165,3)</f>
        <v>0</v>
      </c>
      <c r="BL165" s="6" t="s">
        <v>300</v>
      </c>
      <c r="BM165" s="6" t="s">
        <v>613</v>
      </c>
    </row>
    <row r="166" spans="2:63" s="132" customFormat="1" ht="30.75" customHeight="1">
      <c r="B166" s="133"/>
      <c r="C166" s="134"/>
      <c r="D166" s="142" t="s">
        <v>541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60">
        <f>$BK$166</f>
        <v>0</v>
      </c>
      <c r="O166" s="259"/>
      <c r="P166" s="259"/>
      <c r="Q166" s="259"/>
      <c r="R166" s="136"/>
      <c r="T166" s="137"/>
      <c r="U166" s="134"/>
      <c r="V166" s="134"/>
      <c r="W166" s="138">
        <f>SUM($W$167:$W$173)</f>
        <v>0</v>
      </c>
      <c r="X166" s="134"/>
      <c r="Y166" s="138">
        <f>SUM($Y$167:$Y$173)</f>
        <v>8.473129000000002</v>
      </c>
      <c r="Z166" s="134"/>
      <c r="AA166" s="139">
        <f>SUM($AA$167:$AA$173)</f>
        <v>0</v>
      </c>
      <c r="AR166" s="140" t="s">
        <v>124</v>
      </c>
      <c r="AT166" s="140" t="s">
        <v>71</v>
      </c>
      <c r="AU166" s="140" t="s">
        <v>79</v>
      </c>
      <c r="AY166" s="140" t="s">
        <v>146</v>
      </c>
      <c r="BK166" s="141">
        <f>SUM($BK$167:$BK$173)</f>
        <v>0</v>
      </c>
    </row>
    <row r="167" spans="2:65" s="6" customFormat="1" ht="27" customHeight="1">
      <c r="B167" s="23"/>
      <c r="C167" s="143" t="s">
        <v>308</v>
      </c>
      <c r="D167" s="143" t="s">
        <v>147</v>
      </c>
      <c r="E167" s="144" t="s">
        <v>614</v>
      </c>
      <c r="F167" s="244" t="s">
        <v>615</v>
      </c>
      <c r="G167" s="245"/>
      <c r="H167" s="245"/>
      <c r="I167" s="245"/>
      <c r="J167" s="145" t="s">
        <v>272</v>
      </c>
      <c r="K167" s="146">
        <v>186</v>
      </c>
      <c r="L167" s="246">
        <v>0</v>
      </c>
      <c r="M167" s="245"/>
      <c r="N167" s="247">
        <f>ROUND($L$167*$K$167,3)</f>
        <v>0</v>
      </c>
      <c r="O167" s="245"/>
      <c r="P167" s="245"/>
      <c r="Q167" s="245"/>
      <c r="R167" s="25"/>
      <c r="T167" s="148"/>
      <c r="U167" s="31" t="s">
        <v>39</v>
      </c>
      <c r="V167" s="24"/>
      <c r="W167" s="149">
        <f>$V$167*$K$167</f>
        <v>0</v>
      </c>
      <c r="X167" s="149">
        <v>0.04215</v>
      </c>
      <c r="Y167" s="149">
        <f>$X$167*$K$167</f>
        <v>7.8399</v>
      </c>
      <c r="Z167" s="149">
        <v>0</v>
      </c>
      <c r="AA167" s="150">
        <f>$Z$167*$K$167</f>
        <v>0</v>
      </c>
      <c r="AR167" s="6" t="s">
        <v>300</v>
      </c>
      <c r="AT167" s="6" t="s">
        <v>147</v>
      </c>
      <c r="AU167" s="6" t="s">
        <v>124</v>
      </c>
      <c r="AY167" s="6" t="s">
        <v>146</v>
      </c>
      <c r="BE167" s="93">
        <f>IF($U$167="základná",$N$167,0)</f>
        <v>0</v>
      </c>
      <c r="BF167" s="93">
        <f>IF($U$167="znížená",$N$167,0)</f>
        <v>0</v>
      </c>
      <c r="BG167" s="93">
        <f>IF($U$167="zákl. prenesená",$N$167,0)</f>
        <v>0</v>
      </c>
      <c r="BH167" s="93">
        <f>IF($U$167="zníž. prenesená",$N$167,0)</f>
        <v>0</v>
      </c>
      <c r="BI167" s="93">
        <f>IF($U$167="nulová",$N$167,0)</f>
        <v>0</v>
      </c>
      <c r="BJ167" s="6" t="s">
        <v>124</v>
      </c>
      <c r="BK167" s="151">
        <f>ROUND($L$167*$K$167,3)</f>
        <v>0</v>
      </c>
      <c r="BL167" s="6" t="s">
        <v>300</v>
      </c>
      <c r="BM167" s="6" t="s">
        <v>616</v>
      </c>
    </row>
    <row r="168" spans="2:65" s="6" customFormat="1" ht="27" customHeight="1">
      <c r="B168" s="23"/>
      <c r="C168" s="143" t="s">
        <v>314</v>
      </c>
      <c r="D168" s="143" t="s">
        <v>147</v>
      </c>
      <c r="E168" s="144" t="s">
        <v>617</v>
      </c>
      <c r="F168" s="244" t="s">
        <v>618</v>
      </c>
      <c r="G168" s="245"/>
      <c r="H168" s="245"/>
      <c r="I168" s="245"/>
      <c r="J168" s="145" t="s">
        <v>190</v>
      </c>
      <c r="K168" s="146">
        <v>25.7</v>
      </c>
      <c r="L168" s="246">
        <v>0</v>
      </c>
      <c r="M168" s="245"/>
      <c r="N168" s="247">
        <f>ROUND($L$168*$K$168,3)</f>
        <v>0</v>
      </c>
      <c r="O168" s="245"/>
      <c r="P168" s="245"/>
      <c r="Q168" s="245"/>
      <c r="R168" s="25"/>
      <c r="T168" s="148"/>
      <c r="U168" s="31" t="s">
        <v>39</v>
      </c>
      <c r="V168" s="24"/>
      <c r="W168" s="149">
        <f>$V$168*$K$168</f>
        <v>0</v>
      </c>
      <c r="X168" s="149">
        <v>0.01317</v>
      </c>
      <c r="Y168" s="149">
        <f>$X$168*$K$168</f>
        <v>0.33846899999999996</v>
      </c>
      <c r="Z168" s="149">
        <v>0</v>
      </c>
      <c r="AA168" s="150">
        <f>$Z$168*$K$168</f>
        <v>0</v>
      </c>
      <c r="AR168" s="6" t="s">
        <v>300</v>
      </c>
      <c r="AT168" s="6" t="s">
        <v>147</v>
      </c>
      <c r="AU168" s="6" t="s">
        <v>124</v>
      </c>
      <c r="AY168" s="6" t="s">
        <v>146</v>
      </c>
      <c r="BE168" s="93">
        <f>IF($U$168="základná",$N$168,0)</f>
        <v>0</v>
      </c>
      <c r="BF168" s="93">
        <f>IF($U$168="znížená",$N$168,0)</f>
        <v>0</v>
      </c>
      <c r="BG168" s="93">
        <f>IF($U$168="zákl. prenesená",$N$168,0)</f>
        <v>0</v>
      </c>
      <c r="BH168" s="93">
        <f>IF($U$168="zníž. prenesená",$N$168,0)</f>
        <v>0</v>
      </c>
      <c r="BI168" s="93">
        <f>IF($U$168="nulová",$N$168,0)</f>
        <v>0</v>
      </c>
      <c r="BJ168" s="6" t="s">
        <v>124</v>
      </c>
      <c r="BK168" s="151">
        <f>ROUND($L$168*$K$168,3)</f>
        <v>0</v>
      </c>
      <c r="BL168" s="6" t="s">
        <v>300</v>
      </c>
      <c r="BM168" s="6" t="s">
        <v>619</v>
      </c>
    </row>
    <row r="169" spans="2:65" s="6" customFormat="1" ht="27" customHeight="1">
      <c r="B169" s="23"/>
      <c r="C169" s="143" t="s">
        <v>8</v>
      </c>
      <c r="D169" s="143" t="s">
        <v>147</v>
      </c>
      <c r="E169" s="144" t="s">
        <v>620</v>
      </c>
      <c r="F169" s="244" t="s">
        <v>621</v>
      </c>
      <c r="G169" s="245"/>
      <c r="H169" s="245"/>
      <c r="I169" s="245"/>
      <c r="J169" s="145" t="s">
        <v>190</v>
      </c>
      <c r="K169" s="146">
        <v>24</v>
      </c>
      <c r="L169" s="246">
        <v>0</v>
      </c>
      <c r="M169" s="245"/>
      <c r="N169" s="247">
        <f>ROUND($L$169*$K$169,3)</f>
        <v>0</v>
      </c>
      <c r="O169" s="245"/>
      <c r="P169" s="245"/>
      <c r="Q169" s="245"/>
      <c r="R169" s="25"/>
      <c r="T169" s="148"/>
      <c r="U169" s="31" t="s">
        <v>39</v>
      </c>
      <c r="V169" s="24"/>
      <c r="W169" s="149">
        <f>$V$169*$K$169</f>
        <v>0</v>
      </c>
      <c r="X169" s="149">
        <v>0.00014</v>
      </c>
      <c r="Y169" s="149">
        <f>$X$169*$K$169</f>
        <v>0.0033599999999999997</v>
      </c>
      <c r="Z169" s="149">
        <v>0</v>
      </c>
      <c r="AA169" s="150">
        <f>$Z$169*$K$169</f>
        <v>0</v>
      </c>
      <c r="AR169" s="6" t="s">
        <v>300</v>
      </c>
      <c r="AT169" s="6" t="s">
        <v>147</v>
      </c>
      <c r="AU169" s="6" t="s">
        <v>124</v>
      </c>
      <c r="AY169" s="6" t="s">
        <v>146</v>
      </c>
      <c r="BE169" s="93">
        <f>IF($U$169="základná",$N$169,0)</f>
        <v>0</v>
      </c>
      <c r="BF169" s="93">
        <f>IF($U$169="znížená",$N$169,0)</f>
        <v>0</v>
      </c>
      <c r="BG169" s="93">
        <f>IF($U$169="zákl. prenesená",$N$169,0)</f>
        <v>0</v>
      </c>
      <c r="BH169" s="93">
        <f>IF($U$169="zníž. prenesená",$N$169,0)</f>
        <v>0</v>
      </c>
      <c r="BI169" s="93">
        <f>IF($U$169="nulová",$N$169,0)</f>
        <v>0</v>
      </c>
      <c r="BJ169" s="6" t="s">
        <v>124</v>
      </c>
      <c r="BK169" s="151">
        <f>ROUND($L$169*$K$169,3)</f>
        <v>0</v>
      </c>
      <c r="BL169" s="6" t="s">
        <v>300</v>
      </c>
      <c r="BM169" s="6" t="s">
        <v>622</v>
      </c>
    </row>
    <row r="170" spans="2:65" s="6" customFormat="1" ht="27" customHeight="1">
      <c r="B170" s="23"/>
      <c r="C170" s="143" t="s">
        <v>323</v>
      </c>
      <c r="D170" s="143" t="s">
        <v>147</v>
      </c>
      <c r="E170" s="144" t="s">
        <v>623</v>
      </c>
      <c r="F170" s="244" t="s">
        <v>624</v>
      </c>
      <c r="G170" s="245"/>
      <c r="H170" s="245"/>
      <c r="I170" s="245"/>
      <c r="J170" s="145" t="s">
        <v>190</v>
      </c>
      <c r="K170" s="146">
        <v>18.7</v>
      </c>
      <c r="L170" s="246">
        <v>0</v>
      </c>
      <c r="M170" s="245"/>
      <c r="N170" s="247">
        <f>ROUND($L$170*$K$170,3)</f>
        <v>0</v>
      </c>
      <c r="O170" s="245"/>
      <c r="P170" s="245"/>
      <c r="Q170" s="245"/>
      <c r="R170" s="25"/>
      <c r="T170" s="148"/>
      <c r="U170" s="31" t="s">
        <v>39</v>
      </c>
      <c r="V170" s="24"/>
      <c r="W170" s="149">
        <f>$V$170*$K$170</f>
        <v>0</v>
      </c>
      <c r="X170" s="149">
        <v>0.013</v>
      </c>
      <c r="Y170" s="149">
        <f>$X$170*$K$170</f>
        <v>0.24309999999999998</v>
      </c>
      <c r="Z170" s="149">
        <v>0</v>
      </c>
      <c r="AA170" s="150">
        <f>$Z$170*$K$170</f>
        <v>0</v>
      </c>
      <c r="AR170" s="6" t="s">
        <v>300</v>
      </c>
      <c r="AT170" s="6" t="s">
        <v>147</v>
      </c>
      <c r="AU170" s="6" t="s">
        <v>124</v>
      </c>
      <c r="AY170" s="6" t="s">
        <v>146</v>
      </c>
      <c r="BE170" s="93">
        <f>IF($U$170="základná",$N$170,0)</f>
        <v>0</v>
      </c>
      <c r="BF170" s="93">
        <f>IF($U$170="znížená",$N$170,0)</f>
        <v>0</v>
      </c>
      <c r="BG170" s="93">
        <f>IF($U$170="zákl. prenesená",$N$170,0)</f>
        <v>0</v>
      </c>
      <c r="BH170" s="93">
        <f>IF($U$170="zníž. prenesená",$N$170,0)</f>
        <v>0</v>
      </c>
      <c r="BI170" s="93">
        <f>IF($U$170="nulová",$N$170,0)</f>
        <v>0</v>
      </c>
      <c r="BJ170" s="6" t="s">
        <v>124</v>
      </c>
      <c r="BK170" s="151">
        <f>ROUND($L$170*$K$170,3)</f>
        <v>0</v>
      </c>
      <c r="BL170" s="6" t="s">
        <v>300</v>
      </c>
      <c r="BM170" s="6" t="s">
        <v>625</v>
      </c>
    </row>
    <row r="171" spans="2:65" s="6" customFormat="1" ht="15.75" customHeight="1">
      <c r="B171" s="23"/>
      <c r="C171" s="143" t="s">
        <v>269</v>
      </c>
      <c r="D171" s="143" t="s">
        <v>147</v>
      </c>
      <c r="E171" s="144" t="s">
        <v>626</v>
      </c>
      <c r="F171" s="244" t="s">
        <v>627</v>
      </c>
      <c r="G171" s="245"/>
      <c r="H171" s="245"/>
      <c r="I171" s="245"/>
      <c r="J171" s="145" t="s">
        <v>190</v>
      </c>
      <c r="K171" s="146">
        <v>6</v>
      </c>
      <c r="L171" s="246">
        <v>0</v>
      </c>
      <c r="M171" s="245"/>
      <c r="N171" s="247">
        <f>ROUND($L$171*$K$171,3)</f>
        <v>0</v>
      </c>
      <c r="O171" s="245"/>
      <c r="P171" s="245"/>
      <c r="Q171" s="245"/>
      <c r="R171" s="25"/>
      <c r="T171" s="148"/>
      <c r="U171" s="31" t="s">
        <v>39</v>
      </c>
      <c r="V171" s="24"/>
      <c r="W171" s="149">
        <f>$V$171*$K$171</f>
        <v>0</v>
      </c>
      <c r="X171" s="149">
        <v>0.00247</v>
      </c>
      <c r="Y171" s="149">
        <f>$X$171*$K$171</f>
        <v>0.01482</v>
      </c>
      <c r="Z171" s="149">
        <v>0</v>
      </c>
      <c r="AA171" s="150">
        <f>$Z$171*$K$171</f>
        <v>0</v>
      </c>
      <c r="AR171" s="6" t="s">
        <v>300</v>
      </c>
      <c r="AT171" s="6" t="s">
        <v>147</v>
      </c>
      <c r="AU171" s="6" t="s">
        <v>124</v>
      </c>
      <c r="AY171" s="6" t="s">
        <v>146</v>
      </c>
      <c r="BE171" s="93">
        <f>IF($U$171="základná",$N$171,0)</f>
        <v>0</v>
      </c>
      <c r="BF171" s="93">
        <f>IF($U$171="znížená",$N$171,0)</f>
        <v>0</v>
      </c>
      <c r="BG171" s="93">
        <f>IF($U$171="zákl. prenesená",$N$171,0)</f>
        <v>0</v>
      </c>
      <c r="BH171" s="93">
        <f>IF($U$171="zníž. prenesená",$N$171,0)</f>
        <v>0</v>
      </c>
      <c r="BI171" s="93">
        <f>IF($U$171="nulová",$N$171,0)</f>
        <v>0</v>
      </c>
      <c r="BJ171" s="6" t="s">
        <v>124</v>
      </c>
      <c r="BK171" s="151">
        <f>ROUND($L$171*$K$171,3)</f>
        <v>0</v>
      </c>
      <c r="BL171" s="6" t="s">
        <v>300</v>
      </c>
      <c r="BM171" s="6" t="s">
        <v>628</v>
      </c>
    </row>
    <row r="172" spans="2:65" s="6" customFormat="1" ht="27" customHeight="1">
      <c r="B172" s="23"/>
      <c r="C172" s="143" t="s">
        <v>274</v>
      </c>
      <c r="D172" s="143" t="s">
        <v>147</v>
      </c>
      <c r="E172" s="144" t="s">
        <v>629</v>
      </c>
      <c r="F172" s="244" t="s">
        <v>630</v>
      </c>
      <c r="G172" s="245"/>
      <c r="H172" s="245"/>
      <c r="I172" s="245"/>
      <c r="J172" s="145" t="s">
        <v>272</v>
      </c>
      <c r="K172" s="146">
        <v>186</v>
      </c>
      <c r="L172" s="246">
        <v>0</v>
      </c>
      <c r="M172" s="245"/>
      <c r="N172" s="247">
        <f>ROUND($L$172*$K$172,3)</f>
        <v>0</v>
      </c>
      <c r="O172" s="245"/>
      <c r="P172" s="245"/>
      <c r="Q172" s="245"/>
      <c r="R172" s="25"/>
      <c r="T172" s="148"/>
      <c r="U172" s="31" t="s">
        <v>39</v>
      </c>
      <c r="V172" s="24"/>
      <c r="W172" s="149">
        <f>$V$172*$K$172</f>
        <v>0</v>
      </c>
      <c r="X172" s="149">
        <v>0.00018</v>
      </c>
      <c r="Y172" s="149">
        <f>$X$172*$K$172</f>
        <v>0.03348</v>
      </c>
      <c r="Z172" s="149">
        <v>0</v>
      </c>
      <c r="AA172" s="150">
        <f>$Z$172*$K$172</f>
        <v>0</v>
      </c>
      <c r="AR172" s="6" t="s">
        <v>300</v>
      </c>
      <c r="AT172" s="6" t="s">
        <v>147</v>
      </c>
      <c r="AU172" s="6" t="s">
        <v>124</v>
      </c>
      <c r="AY172" s="6" t="s">
        <v>146</v>
      </c>
      <c r="BE172" s="93">
        <f>IF($U$172="základná",$N$172,0)</f>
        <v>0</v>
      </c>
      <c r="BF172" s="93">
        <f>IF($U$172="znížená",$N$172,0)</f>
        <v>0</v>
      </c>
      <c r="BG172" s="93">
        <f>IF($U$172="zákl. prenesená",$N$172,0)</f>
        <v>0</v>
      </c>
      <c r="BH172" s="93">
        <f>IF($U$172="zníž. prenesená",$N$172,0)</f>
        <v>0</v>
      </c>
      <c r="BI172" s="93">
        <f>IF($U$172="nulová",$N$172,0)</f>
        <v>0</v>
      </c>
      <c r="BJ172" s="6" t="s">
        <v>124</v>
      </c>
      <c r="BK172" s="151">
        <f>ROUND($L$172*$K$172,3)</f>
        <v>0</v>
      </c>
      <c r="BL172" s="6" t="s">
        <v>300</v>
      </c>
      <c r="BM172" s="6" t="s">
        <v>631</v>
      </c>
    </row>
    <row r="173" spans="2:65" s="6" customFormat="1" ht="27" customHeight="1">
      <c r="B173" s="23"/>
      <c r="C173" s="143" t="s">
        <v>519</v>
      </c>
      <c r="D173" s="143" t="s">
        <v>147</v>
      </c>
      <c r="E173" s="144" t="s">
        <v>632</v>
      </c>
      <c r="F173" s="244" t="s">
        <v>633</v>
      </c>
      <c r="G173" s="245"/>
      <c r="H173" s="245"/>
      <c r="I173" s="245"/>
      <c r="J173" s="145" t="s">
        <v>517</v>
      </c>
      <c r="K173" s="147">
        <v>0</v>
      </c>
      <c r="L173" s="246">
        <v>0</v>
      </c>
      <c r="M173" s="245"/>
      <c r="N173" s="247">
        <f>ROUND($L$173*$K$173,3)</f>
        <v>0</v>
      </c>
      <c r="O173" s="245"/>
      <c r="P173" s="245"/>
      <c r="Q173" s="245"/>
      <c r="R173" s="25"/>
      <c r="T173" s="148"/>
      <c r="U173" s="31" t="s">
        <v>39</v>
      </c>
      <c r="V173" s="24"/>
      <c r="W173" s="149">
        <f>$V$173*$K$173</f>
        <v>0</v>
      </c>
      <c r="X173" s="149">
        <v>0</v>
      </c>
      <c r="Y173" s="149">
        <f>$X$173*$K$173</f>
        <v>0</v>
      </c>
      <c r="Z173" s="149">
        <v>0</v>
      </c>
      <c r="AA173" s="150">
        <f>$Z$173*$K$173</f>
        <v>0</v>
      </c>
      <c r="AR173" s="6" t="s">
        <v>300</v>
      </c>
      <c r="AT173" s="6" t="s">
        <v>147</v>
      </c>
      <c r="AU173" s="6" t="s">
        <v>124</v>
      </c>
      <c r="AY173" s="6" t="s">
        <v>146</v>
      </c>
      <c r="BE173" s="93">
        <f>IF($U$173="základná",$N$173,0)</f>
        <v>0</v>
      </c>
      <c r="BF173" s="93">
        <f>IF($U$173="znížená",$N$173,0)</f>
        <v>0</v>
      </c>
      <c r="BG173" s="93">
        <f>IF($U$173="zákl. prenesená",$N$173,0)</f>
        <v>0</v>
      </c>
      <c r="BH173" s="93">
        <f>IF($U$173="zníž. prenesená",$N$173,0)</f>
        <v>0</v>
      </c>
      <c r="BI173" s="93">
        <f>IF($U$173="nulová",$N$173,0)</f>
        <v>0</v>
      </c>
      <c r="BJ173" s="6" t="s">
        <v>124</v>
      </c>
      <c r="BK173" s="151">
        <f>ROUND($L$173*$K$173,3)</f>
        <v>0</v>
      </c>
      <c r="BL173" s="6" t="s">
        <v>300</v>
      </c>
      <c r="BM173" s="6" t="s">
        <v>634</v>
      </c>
    </row>
    <row r="174" spans="2:63" s="132" customFormat="1" ht="30.75" customHeight="1">
      <c r="B174" s="133"/>
      <c r="C174" s="134"/>
      <c r="D174" s="142" t="s">
        <v>542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260">
        <f>$BK$174</f>
        <v>0</v>
      </c>
      <c r="O174" s="259"/>
      <c r="P174" s="259"/>
      <c r="Q174" s="259"/>
      <c r="R174" s="136"/>
      <c r="T174" s="137"/>
      <c r="U174" s="134"/>
      <c r="V174" s="134"/>
      <c r="W174" s="138">
        <f>SUM($W$175:$W$189)</f>
        <v>0</v>
      </c>
      <c r="X174" s="134"/>
      <c r="Y174" s="138">
        <f>SUM($Y$175:$Y$189)</f>
        <v>0.17454944</v>
      </c>
      <c r="Z174" s="134"/>
      <c r="AA174" s="139">
        <f>SUM($AA$175:$AA$189)</f>
        <v>0</v>
      </c>
      <c r="AR174" s="140" t="s">
        <v>124</v>
      </c>
      <c r="AT174" s="140" t="s">
        <v>71</v>
      </c>
      <c r="AU174" s="140" t="s">
        <v>79</v>
      </c>
      <c r="AY174" s="140" t="s">
        <v>146</v>
      </c>
      <c r="BK174" s="141">
        <f>SUM($BK$175:$BK$189)</f>
        <v>0</v>
      </c>
    </row>
    <row r="175" spans="2:65" s="6" customFormat="1" ht="27" customHeight="1">
      <c r="B175" s="23"/>
      <c r="C175" s="143" t="s">
        <v>523</v>
      </c>
      <c r="D175" s="143" t="s">
        <v>147</v>
      </c>
      <c r="E175" s="144" t="s">
        <v>635</v>
      </c>
      <c r="F175" s="244" t="s">
        <v>636</v>
      </c>
      <c r="G175" s="245"/>
      <c r="H175" s="245"/>
      <c r="I175" s="245"/>
      <c r="J175" s="145" t="s">
        <v>272</v>
      </c>
      <c r="K175" s="146">
        <v>545.467</v>
      </c>
      <c r="L175" s="246">
        <v>0</v>
      </c>
      <c r="M175" s="245"/>
      <c r="N175" s="247">
        <f>ROUND($L$175*$K$175,3)</f>
        <v>0</v>
      </c>
      <c r="O175" s="245"/>
      <c r="P175" s="245"/>
      <c r="Q175" s="245"/>
      <c r="R175" s="25"/>
      <c r="T175" s="148"/>
      <c r="U175" s="31" t="s">
        <v>39</v>
      </c>
      <c r="V175" s="24"/>
      <c r="W175" s="149">
        <f>$V$175*$K$175</f>
        <v>0</v>
      </c>
      <c r="X175" s="149">
        <v>0.00032</v>
      </c>
      <c r="Y175" s="149">
        <f>$X$175*$K$175</f>
        <v>0.17454944</v>
      </c>
      <c r="Z175" s="149">
        <v>0</v>
      </c>
      <c r="AA175" s="150">
        <f>$Z$175*$K$175</f>
        <v>0</v>
      </c>
      <c r="AR175" s="6" t="s">
        <v>300</v>
      </c>
      <c r="AT175" s="6" t="s">
        <v>147</v>
      </c>
      <c r="AU175" s="6" t="s">
        <v>124</v>
      </c>
      <c r="AY175" s="6" t="s">
        <v>146</v>
      </c>
      <c r="BE175" s="93">
        <f>IF($U$175="základná",$N$175,0)</f>
        <v>0</v>
      </c>
      <c r="BF175" s="93">
        <f>IF($U$175="znížená",$N$175,0)</f>
        <v>0</v>
      </c>
      <c r="BG175" s="93">
        <f>IF($U$175="zákl. prenesená",$N$175,0)</f>
        <v>0</v>
      </c>
      <c r="BH175" s="93">
        <f>IF($U$175="zníž. prenesená",$N$175,0)</f>
        <v>0</v>
      </c>
      <c r="BI175" s="93">
        <f>IF($U$175="nulová",$N$175,0)</f>
        <v>0</v>
      </c>
      <c r="BJ175" s="6" t="s">
        <v>124</v>
      </c>
      <c r="BK175" s="151">
        <f>ROUND($L$175*$K$175,3)</f>
        <v>0</v>
      </c>
      <c r="BL175" s="6" t="s">
        <v>300</v>
      </c>
      <c r="BM175" s="6" t="s">
        <v>637</v>
      </c>
    </row>
    <row r="176" spans="2:51" s="6" customFormat="1" ht="18.75" customHeight="1">
      <c r="B176" s="152"/>
      <c r="C176" s="153"/>
      <c r="D176" s="153"/>
      <c r="E176" s="153"/>
      <c r="F176" s="248" t="s">
        <v>638</v>
      </c>
      <c r="G176" s="249"/>
      <c r="H176" s="249"/>
      <c r="I176" s="249"/>
      <c r="J176" s="153"/>
      <c r="K176" s="153"/>
      <c r="L176" s="153"/>
      <c r="M176" s="153"/>
      <c r="N176" s="153"/>
      <c r="O176" s="153"/>
      <c r="P176" s="153"/>
      <c r="Q176" s="153"/>
      <c r="R176" s="154"/>
      <c r="T176" s="155"/>
      <c r="U176" s="153"/>
      <c r="V176" s="153"/>
      <c r="W176" s="153"/>
      <c r="X176" s="153"/>
      <c r="Y176" s="153"/>
      <c r="Z176" s="153"/>
      <c r="AA176" s="156"/>
      <c r="AT176" s="157" t="s">
        <v>154</v>
      </c>
      <c r="AU176" s="157" t="s">
        <v>124</v>
      </c>
      <c r="AV176" s="157" t="s">
        <v>79</v>
      </c>
      <c r="AW176" s="157" t="s">
        <v>114</v>
      </c>
      <c r="AX176" s="157" t="s">
        <v>72</v>
      </c>
      <c r="AY176" s="157" t="s">
        <v>146</v>
      </c>
    </row>
    <row r="177" spans="2:51" s="6" customFormat="1" ht="18.75" customHeight="1">
      <c r="B177" s="158"/>
      <c r="C177" s="159"/>
      <c r="D177" s="159"/>
      <c r="E177" s="159"/>
      <c r="F177" s="250" t="s">
        <v>639</v>
      </c>
      <c r="G177" s="251"/>
      <c r="H177" s="251"/>
      <c r="I177" s="251"/>
      <c r="J177" s="159"/>
      <c r="K177" s="160">
        <v>15.488</v>
      </c>
      <c r="L177" s="159"/>
      <c r="M177" s="159"/>
      <c r="N177" s="159"/>
      <c r="O177" s="159"/>
      <c r="P177" s="159"/>
      <c r="Q177" s="159"/>
      <c r="R177" s="161"/>
      <c r="T177" s="162"/>
      <c r="U177" s="159"/>
      <c r="V177" s="159"/>
      <c r="W177" s="159"/>
      <c r="X177" s="159"/>
      <c r="Y177" s="159"/>
      <c r="Z177" s="159"/>
      <c r="AA177" s="163"/>
      <c r="AT177" s="164" t="s">
        <v>154</v>
      </c>
      <c r="AU177" s="164" t="s">
        <v>124</v>
      </c>
      <c r="AV177" s="164" t="s">
        <v>124</v>
      </c>
      <c r="AW177" s="164" t="s">
        <v>114</v>
      </c>
      <c r="AX177" s="164" t="s">
        <v>72</v>
      </c>
      <c r="AY177" s="164" t="s">
        <v>146</v>
      </c>
    </row>
    <row r="178" spans="2:51" s="6" customFormat="1" ht="18.75" customHeight="1">
      <c r="B178" s="158"/>
      <c r="C178" s="159"/>
      <c r="D178" s="159"/>
      <c r="E178" s="159"/>
      <c r="F178" s="250" t="s">
        <v>640</v>
      </c>
      <c r="G178" s="251"/>
      <c r="H178" s="251"/>
      <c r="I178" s="251"/>
      <c r="J178" s="159"/>
      <c r="K178" s="160">
        <v>48.952</v>
      </c>
      <c r="L178" s="159"/>
      <c r="M178" s="159"/>
      <c r="N178" s="159"/>
      <c r="O178" s="159"/>
      <c r="P178" s="159"/>
      <c r="Q178" s="159"/>
      <c r="R178" s="161"/>
      <c r="T178" s="162"/>
      <c r="U178" s="159"/>
      <c r="V178" s="159"/>
      <c r="W178" s="159"/>
      <c r="X178" s="159"/>
      <c r="Y178" s="159"/>
      <c r="Z178" s="159"/>
      <c r="AA178" s="163"/>
      <c r="AT178" s="164" t="s">
        <v>154</v>
      </c>
      <c r="AU178" s="164" t="s">
        <v>124</v>
      </c>
      <c r="AV178" s="164" t="s">
        <v>124</v>
      </c>
      <c r="AW178" s="164" t="s">
        <v>114</v>
      </c>
      <c r="AX178" s="164" t="s">
        <v>72</v>
      </c>
      <c r="AY178" s="164" t="s">
        <v>146</v>
      </c>
    </row>
    <row r="179" spans="2:51" s="6" customFormat="1" ht="18.75" customHeight="1">
      <c r="B179" s="158"/>
      <c r="C179" s="159"/>
      <c r="D179" s="159"/>
      <c r="E179" s="159"/>
      <c r="F179" s="250" t="s">
        <v>641</v>
      </c>
      <c r="G179" s="251"/>
      <c r="H179" s="251"/>
      <c r="I179" s="251"/>
      <c r="J179" s="159"/>
      <c r="K179" s="160">
        <v>22.904</v>
      </c>
      <c r="L179" s="159"/>
      <c r="M179" s="159"/>
      <c r="N179" s="159"/>
      <c r="O179" s="159"/>
      <c r="P179" s="159"/>
      <c r="Q179" s="159"/>
      <c r="R179" s="161"/>
      <c r="T179" s="162"/>
      <c r="U179" s="159"/>
      <c r="V179" s="159"/>
      <c r="W179" s="159"/>
      <c r="X179" s="159"/>
      <c r="Y179" s="159"/>
      <c r="Z179" s="159"/>
      <c r="AA179" s="163"/>
      <c r="AT179" s="164" t="s">
        <v>154</v>
      </c>
      <c r="AU179" s="164" t="s">
        <v>124</v>
      </c>
      <c r="AV179" s="164" t="s">
        <v>124</v>
      </c>
      <c r="AW179" s="164" t="s">
        <v>114</v>
      </c>
      <c r="AX179" s="164" t="s">
        <v>72</v>
      </c>
      <c r="AY179" s="164" t="s">
        <v>146</v>
      </c>
    </row>
    <row r="180" spans="2:51" s="6" customFormat="1" ht="18.75" customHeight="1">
      <c r="B180" s="158"/>
      <c r="C180" s="159"/>
      <c r="D180" s="159"/>
      <c r="E180" s="159"/>
      <c r="F180" s="250" t="s">
        <v>642</v>
      </c>
      <c r="G180" s="251"/>
      <c r="H180" s="251"/>
      <c r="I180" s="251"/>
      <c r="J180" s="159"/>
      <c r="K180" s="160">
        <v>6.25</v>
      </c>
      <c r="L180" s="159"/>
      <c r="M180" s="159"/>
      <c r="N180" s="159"/>
      <c r="O180" s="159"/>
      <c r="P180" s="159"/>
      <c r="Q180" s="159"/>
      <c r="R180" s="161"/>
      <c r="T180" s="162"/>
      <c r="U180" s="159"/>
      <c r="V180" s="159"/>
      <c r="W180" s="159"/>
      <c r="X180" s="159"/>
      <c r="Y180" s="159"/>
      <c r="Z180" s="159"/>
      <c r="AA180" s="163"/>
      <c r="AT180" s="164" t="s">
        <v>154</v>
      </c>
      <c r="AU180" s="164" t="s">
        <v>124</v>
      </c>
      <c r="AV180" s="164" t="s">
        <v>124</v>
      </c>
      <c r="AW180" s="164" t="s">
        <v>114</v>
      </c>
      <c r="AX180" s="164" t="s">
        <v>72</v>
      </c>
      <c r="AY180" s="164" t="s">
        <v>146</v>
      </c>
    </row>
    <row r="181" spans="2:51" s="6" customFormat="1" ht="18.75" customHeight="1">
      <c r="B181" s="158"/>
      <c r="C181" s="159"/>
      <c r="D181" s="159"/>
      <c r="E181" s="159"/>
      <c r="F181" s="250" t="s">
        <v>643</v>
      </c>
      <c r="G181" s="251"/>
      <c r="H181" s="251"/>
      <c r="I181" s="251"/>
      <c r="J181" s="159"/>
      <c r="K181" s="160">
        <v>3.96</v>
      </c>
      <c r="L181" s="159"/>
      <c r="M181" s="159"/>
      <c r="N181" s="159"/>
      <c r="O181" s="159"/>
      <c r="P181" s="159"/>
      <c r="Q181" s="159"/>
      <c r="R181" s="161"/>
      <c r="T181" s="162"/>
      <c r="U181" s="159"/>
      <c r="V181" s="159"/>
      <c r="W181" s="159"/>
      <c r="X181" s="159"/>
      <c r="Y181" s="159"/>
      <c r="Z181" s="159"/>
      <c r="AA181" s="163"/>
      <c r="AT181" s="164" t="s">
        <v>154</v>
      </c>
      <c r="AU181" s="164" t="s">
        <v>124</v>
      </c>
      <c r="AV181" s="164" t="s">
        <v>124</v>
      </c>
      <c r="AW181" s="164" t="s">
        <v>114</v>
      </c>
      <c r="AX181" s="164" t="s">
        <v>72</v>
      </c>
      <c r="AY181" s="164" t="s">
        <v>146</v>
      </c>
    </row>
    <row r="182" spans="2:51" s="6" customFormat="1" ht="18.75" customHeight="1">
      <c r="B182" s="158"/>
      <c r="C182" s="159"/>
      <c r="D182" s="159"/>
      <c r="E182" s="159"/>
      <c r="F182" s="250" t="s">
        <v>644</v>
      </c>
      <c r="G182" s="251"/>
      <c r="H182" s="251"/>
      <c r="I182" s="251"/>
      <c r="J182" s="159"/>
      <c r="K182" s="160">
        <v>3.615</v>
      </c>
      <c r="L182" s="159"/>
      <c r="M182" s="159"/>
      <c r="N182" s="159"/>
      <c r="O182" s="159"/>
      <c r="P182" s="159"/>
      <c r="Q182" s="159"/>
      <c r="R182" s="161"/>
      <c r="T182" s="162"/>
      <c r="U182" s="159"/>
      <c r="V182" s="159"/>
      <c r="W182" s="159"/>
      <c r="X182" s="159"/>
      <c r="Y182" s="159"/>
      <c r="Z182" s="159"/>
      <c r="AA182" s="163"/>
      <c r="AT182" s="164" t="s">
        <v>154</v>
      </c>
      <c r="AU182" s="164" t="s">
        <v>124</v>
      </c>
      <c r="AV182" s="164" t="s">
        <v>124</v>
      </c>
      <c r="AW182" s="164" t="s">
        <v>114</v>
      </c>
      <c r="AX182" s="164" t="s">
        <v>72</v>
      </c>
      <c r="AY182" s="164" t="s">
        <v>146</v>
      </c>
    </row>
    <row r="183" spans="2:51" s="6" customFormat="1" ht="18.75" customHeight="1">
      <c r="B183" s="158"/>
      <c r="C183" s="159"/>
      <c r="D183" s="159"/>
      <c r="E183" s="159"/>
      <c r="F183" s="250" t="s">
        <v>645</v>
      </c>
      <c r="G183" s="251"/>
      <c r="H183" s="251"/>
      <c r="I183" s="251"/>
      <c r="J183" s="159"/>
      <c r="K183" s="160">
        <v>1.19</v>
      </c>
      <c r="L183" s="159"/>
      <c r="M183" s="159"/>
      <c r="N183" s="159"/>
      <c r="O183" s="159"/>
      <c r="P183" s="159"/>
      <c r="Q183" s="159"/>
      <c r="R183" s="161"/>
      <c r="T183" s="162"/>
      <c r="U183" s="159"/>
      <c r="V183" s="159"/>
      <c r="W183" s="159"/>
      <c r="X183" s="159"/>
      <c r="Y183" s="159"/>
      <c r="Z183" s="159"/>
      <c r="AA183" s="163"/>
      <c r="AT183" s="164" t="s">
        <v>154</v>
      </c>
      <c r="AU183" s="164" t="s">
        <v>124</v>
      </c>
      <c r="AV183" s="164" t="s">
        <v>124</v>
      </c>
      <c r="AW183" s="164" t="s">
        <v>114</v>
      </c>
      <c r="AX183" s="164" t="s">
        <v>72</v>
      </c>
      <c r="AY183" s="164" t="s">
        <v>146</v>
      </c>
    </row>
    <row r="184" spans="2:51" s="6" customFormat="1" ht="18.75" customHeight="1">
      <c r="B184" s="158"/>
      <c r="C184" s="159"/>
      <c r="D184" s="159"/>
      <c r="E184" s="159"/>
      <c r="F184" s="250" t="s">
        <v>646</v>
      </c>
      <c r="G184" s="251"/>
      <c r="H184" s="251"/>
      <c r="I184" s="251"/>
      <c r="J184" s="159"/>
      <c r="K184" s="160">
        <v>0.618</v>
      </c>
      <c r="L184" s="159"/>
      <c r="M184" s="159"/>
      <c r="N184" s="159"/>
      <c r="O184" s="159"/>
      <c r="P184" s="159"/>
      <c r="Q184" s="159"/>
      <c r="R184" s="161"/>
      <c r="T184" s="162"/>
      <c r="U184" s="159"/>
      <c r="V184" s="159"/>
      <c r="W184" s="159"/>
      <c r="X184" s="159"/>
      <c r="Y184" s="159"/>
      <c r="Z184" s="159"/>
      <c r="AA184" s="163"/>
      <c r="AT184" s="164" t="s">
        <v>154</v>
      </c>
      <c r="AU184" s="164" t="s">
        <v>124</v>
      </c>
      <c r="AV184" s="164" t="s">
        <v>124</v>
      </c>
      <c r="AW184" s="164" t="s">
        <v>114</v>
      </c>
      <c r="AX184" s="164" t="s">
        <v>72</v>
      </c>
      <c r="AY184" s="164" t="s">
        <v>146</v>
      </c>
    </row>
    <row r="185" spans="2:51" s="6" customFormat="1" ht="18.75" customHeight="1">
      <c r="B185" s="152"/>
      <c r="C185" s="153"/>
      <c r="D185" s="153"/>
      <c r="E185" s="153"/>
      <c r="F185" s="248" t="s">
        <v>647</v>
      </c>
      <c r="G185" s="249"/>
      <c r="H185" s="249"/>
      <c r="I185" s="249"/>
      <c r="J185" s="153"/>
      <c r="K185" s="153"/>
      <c r="L185" s="153"/>
      <c r="M185" s="153"/>
      <c r="N185" s="153"/>
      <c r="O185" s="153"/>
      <c r="P185" s="153"/>
      <c r="Q185" s="153"/>
      <c r="R185" s="154"/>
      <c r="T185" s="155"/>
      <c r="U185" s="153"/>
      <c r="V185" s="153"/>
      <c r="W185" s="153"/>
      <c r="X185" s="153"/>
      <c r="Y185" s="153"/>
      <c r="Z185" s="153"/>
      <c r="AA185" s="156"/>
      <c r="AT185" s="157" t="s">
        <v>154</v>
      </c>
      <c r="AU185" s="157" t="s">
        <v>124</v>
      </c>
      <c r="AV185" s="157" t="s">
        <v>79</v>
      </c>
      <c r="AW185" s="157" t="s">
        <v>114</v>
      </c>
      <c r="AX185" s="157" t="s">
        <v>72</v>
      </c>
      <c r="AY185" s="157" t="s">
        <v>146</v>
      </c>
    </row>
    <row r="186" spans="2:51" s="6" customFormat="1" ht="32.25" customHeight="1">
      <c r="B186" s="158"/>
      <c r="C186" s="159"/>
      <c r="D186" s="159"/>
      <c r="E186" s="159"/>
      <c r="F186" s="250" t="s">
        <v>648</v>
      </c>
      <c r="G186" s="251"/>
      <c r="H186" s="251"/>
      <c r="I186" s="251"/>
      <c r="J186" s="159"/>
      <c r="K186" s="160">
        <v>237.89</v>
      </c>
      <c r="L186" s="159"/>
      <c r="M186" s="159"/>
      <c r="N186" s="159"/>
      <c r="O186" s="159"/>
      <c r="P186" s="159"/>
      <c r="Q186" s="159"/>
      <c r="R186" s="161"/>
      <c r="T186" s="162"/>
      <c r="U186" s="159"/>
      <c r="V186" s="159"/>
      <c r="W186" s="159"/>
      <c r="X186" s="159"/>
      <c r="Y186" s="159"/>
      <c r="Z186" s="159"/>
      <c r="AA186" s="163"/>
      <c r="AT186" s="164" t="s">
        <v>154</v>
      </c>
      <c r="AU186" s="164" t="s">
        <v>124</v>
      </c>
      <c r="AV186" s="164" t="s">
        <v>124</v>
      </c>
      <c r="AW186" s="164" t="s">
        <v>114</v>
      </c>
      <c r="AX186" s="164" t="s">
        <v>72</v>
      </c>
      <c r="AY186" s="164" t="s">
        <v>146</v>
      </c>
    </row>
    <row r="187" spans="2:51" s="6" customFormat="1" ht="18.75" customHeight="1">
      <c r="B187" s="152"/>
      <c r="C187" s="153"/>
      <c r="D187" s="153"/>
      <c r="E187" s="153"/>
      <c r="F187" s="248" t="s">
        <v>649</v>
      </c>
      <c r="G187" s="249"/>
      <c r="H187" s="249"/>
      <c r="I187" s="249"/>
      <c r="J187" s="153"/>
      <c r="K187" s="153"/>
      <c r="L187" s="153"/>
      <c r="M187" s="153"/>
      <c r="N187" s="153"/>
      <c r="O187" s="153"/>
      <c r="P187" s="153"/>
      <c r="Q187" s="153"/>
      <c r="R187" s="154"/>
      <c r="T187" s="155"/>
      <c r="U187" s="153"/>
      <c r="V187" s="153"/>
      <c r="W187" s="153"/>
      <c r="X187" s="153"/>
      <c r="Y187" s="153"/>
      <c r="Z187" s="153"/>
      <c r="AA187" s="156"/>
      <c r="AT187" s="157" t="s">
        <v>154</v>
      </c>
      <c r="AU187" s="157" t="s">
        <v>124</v>
      </c>
      <c r="AV187" s="157" t="s">
        <v>79</v>
      </c>
      <c r="AW187" s="157" t="s">
        <v>114</v>
      </c>
      <c r="AX187" s="157" t="s">
        <v>72</v>
      </c>
      <c r="AY187" s="157" t="s">
        <v>146</v>
      </c>
    </row>
    <row r="188" spans="2:51" s="6" customFormat="1" ht="18.75" customHeight="1">
      <c r="B188" s="158"/>
      <c r="C188" s="159"/>
      <c r="D188" s="159"/>
      <c r="E188" s="159"/>
      <c r="F188" s="250" t="s">
        <v>650</v>
      </c>
      <c r="G188" s="251"/>
      <c r="H188" s="251"/>
      <c r="I188" s="251"/>
      <c r="J188" s="159"/>
      <c r="K188" s="160">
        <v>204.6</v>
      </c>
      <c r="L188" s="159"/>
      <c r="M188" s="159"/>
      <c r="N188" s="159"/>
      <c r="O188" s="159"/>
      <c r="P188" s="159"/>
      <c r="Q188" s="159"/>
      <c r="R188" s="161"/>
      <c r="T188" s="162"/>
      <c r="U188" s="159"/>
      <c r="V188" s="159"/>
      <c r="W188" s="159"/>
      <c r="X188" s="159"/>
      <c r="Y188" s="159"/>
      <c r="Z188" s="159"/>
      <c r="AA188" s="163"/>
      <c r="AT188" s="164" t="s">
        <v>154</v>
      </c>
      <c r="AU188" s="164" t="s">
        <v>124</v>
      </c>
      <c r="AV188" s="164" t="s">
        <v>124</v>
      </c>
      <c r="AW188" s="164" t="s">
        <v>114</v>
      </c>
      <c r="AX188" s="164" t="s">
        <v>72</v>
      </c>
      <c r="AY188" s="164" t="s">
        <v>146</v>
      </c>
    </row>
    <row r="189" spans="2:51" s="6" customFormat="1" ht="18.75" customHeight="1">
      <c r="B189" s="173"/>
      <c r="C189" s="174"/>
      <c r="D189" s="174"/>
      <c r="E189" s="174"/>
      <c r="F189" s="261" t="s">
        <v>254</v>
      </c>
      <c r="G189" s="262"/>
      <c r="H189" s="262"/>
      <c r="I189" s="262"/>
      <c r="J189" s="174"/>
      <c r="K189" s="175">
        <v>545.467</v>
      </c>
      <c r="L189" s="174"/>
      <c r="M189" s="174"/>
      <c r="N189" s="174"/>
      <c r="O189" s="174"/>
      <c r="P189" s="174"/>
      <c r="Q189" s="174"/>
      <c r="R189" s="176"/>
      <c r="T189" s="177"/>
      <c r="U189" s="174"/>
      <c r="V189" s="174"/>
      <c r="W189" s="174"/>
      <c r="X189" s="174"/>
      <c r="Y189" s="174"/>
      <c r="Z189" s="174"/>
      <c r="AA189" s="178"/>
      <c r="AT189" s="179" t="s">
        <v>154</v>
      </c>
      <c r="AU189" s="179" t="s">
        <v>124</v>
      </c>
      <c r="AV189" s="179" t="s">
        <v>151</v>
      </c>
      <c r="AW189" s="179" t="s">
        <v>114</v>
      </c>
      <c r="AX189" s="179" t="s">
        <v>79</v>
      </c>
      <c r="AY189" s="179" t="s">
        <v>146</v>
      </c>
    </row>
    <row r="190" spans="2:63" s="6" customFormat="1" ht="51" customHeight="1">
      <c r="B190" s="23"/>
      <c r="C190" s="24"/>
      <c r="D190" s="135" t="s">
        <v>197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0">
        <f>$BK$190</f>
        <v>0</v>
      </c>
      <c r="O190" s="208"/>
      <c r="P190" s="208"/>
      <c r="Q190" s="208"/>
      <c r="R190" s="25"/>
      <c r="T190" s="64"/>
      <c r="U190" s="24"/>
      <c r="V190" s="24"/>
      <c r="W190" s="24"/>
      <c r="X190" s="24"/>
      <c r="Y190" s="24"/>
      <c r="Z190" s="24"/>
      <c r="AA190" s="65"/>
      <c r="AT190" s="6" t="s">
        <v>71</v>
      </c>
      <c r="AU190" s="6" t="s">
        <v>72</v>
      </c>
      <c r="AY190" s="6" t="s">
        <v>198</v>
      </c>
      <c r="BK190" s="151">
        <f>SUM($BK$191:$BK$195)</f>
        <v>0</v>
      </c>
    </row>
    <row r="191" spans="2:63" s="6" customFormat="1" ht="23.25" customHeight="1">
      <c r="B191" s="23"/>
      <c r="C191" s="169"/>
      <c r="D191" s="169" t="s">
        <v>147</v>
      </c>
      <c r="E191" s="170"/>
      <c r="F191" s="256"/>
      <c r="G191" s="257"/>
      <c r="H191" s="257"/>
      <c r="I191" s="257"/>
      <c r="J191" s="171"/>
      <c r="K191" s="147"/>
      <c r="L191" s="246"/>
      <c r="M191" s="245"/>
      <c r="N191" s="247">
        <f>$BK$191</f>
        <v>0</v>
      </c>
      <c r="O191" s="245"/>
      <c r="P191" s="245"/>
      <c r="Q191" s="245"/>
      <c r="R191" s="25"/>
      <c r="T191" s="148"/>
      <c r="U191" s="172" t="s">
        <v>39</v>
      </c>
      <c r="V191" s="24"/>
      <c r="W191" s="24"/>
      <c r="X191" s="24"/>
      <c r="Y191" s="24"/>
      <c r="Z191" s="24"/>
      <c r="AA191" s="65"/>
      <c r="AT191" s="6" t="s">
        <v>198</v>
      </c>
      <c r="AU191" s="6" t="s">
        <v>79</v>
      </c>
      <c r="AY191" s="6" t="s">
        <v>198</v>
      </c>
      <c r="BE191" s="93">
        <f>IF($U$191="základná",$N$191,0)</f>
        <v>0</v>
      </c>
      <c r="BF191" s="93">
        <f>IF($U$191="znížená",$N$191,0)</f>
        <v>0</v>
      </c>
      <c r="BG191" s="93">
        <f>IF($U$191="zákl. prenesená",$N$191,0)</f>
        <v>0</v>
      </c>
      <c r="BH191" s="93">
        <f>IF($U$191="zníž. prenesená",$N$191,0)</f>
        <v>0</v>
      </c>
      <c r="BI191" s="93">
        <f>IF($U$191="nulová",$N$191,0)</f>
        <v>0</v>
      </c>
      <c r="BJ191" s="6" t="s">
        <v>124</v>
      </c>
      <c r="BK191" s="151">
        <f>$L$191*$K$191</f>
        <v>0</v>
      </c>
    </row>
    <row r="192" spans="2:63" s="6" customFormat="1" ht="23.25" customHeight="1">
      <c r="B192" s="23"/>
      <c r="C192" s="169"/>
      <c r="D192" s="169" t="s">
        <v>147</v>
      </c>
      <c r="E192" s="170"/>
      <c r="F192" s="256"/>
      <c r="G192" s="257"/>
      <c r="H192" s="257"/>
      <c r="I192" s="257"/>
      <c r="J192" s="171"/>
      <c r="K192" s="147"/>
      <c r="L192" s="246"/>
      <c r="M192" s="245"/>
      <c r="N192" s="247">
        <f>$BK$192</f>
        <v>0</v>
      </c>
      <c r="O192" s="245"/>
      <c r="P192" s="245"/>
      <c r="Q192" s="245"/>
      <c r="R192" s="25"/>
      <c r="T192" s="148"/>
      <c r="U192" s="172" t="s">
        <v>39</v>
      </c>
      <c r="V192" s="24"/>
      <c r="W192" s="24"/>
      <c r="X192" s="24"/>
      <c r="Y192" s="24"/>
      <c r="Z192" s="24"/>
      <c r="AA192" s="65"/>
      <c r="AT192" s="6" t="s">
        <v>198</v>
      </c>
      <c r="AU192" s="6" t="s">
        <v>79</v>
      </c>
      <c r="AY192" s="6" t="s">
        <v>198</v>
      </c>
      <c r="BE192" s="93">
        <f>IF($U$192="základná",$N$192,0)</f>
        <v>0</v>
      </c>
      <c r="BF192" s="93">
        <f>IF($U$192="znížená",$N$192,0)</f>
        <v>0</v>
      </c>
      <c r="BG192" s="93">
        <f>IF($U$192="zákl. prenesená",$N$192,0)</f>
        <v>0</v>
      </c>
      <c r="BH192" s="93">
        <f>IF($U$192="zníž. prenesená",$N$192,0)</f>
        <v>0</v>
      </c>
      <c r="BI192" s="93">
        <f>IF($U$192="nulová",$N$192,0)</f>
        <v>0</v>
      </c>
      <c r="BJ192" s="6" t="s">
        <v>124</v>
      </c>
      <c r="BK192" s="151">
        <f>$L$192*$K$192</f>
        <v>0</v>
      </c>
    </row>
    <row r="193" spans="2:63" s="6" customFormat="1" ht="23.25" customHeight="1">
      <c r="B193" s="23"/>
      <c r="C193" s="169"/>
      <c r="D193" s="169" t="s">
        <v>147</v>
      </c>
      <c r="E193" s="170"/>
      <c r="F193" s="256"/>
      <c r="G193" s="257"/>
      <c r="H193" s="257"/>
      <c r="I193" s="257"/>
      <c r="J193" s="171"/>
      <c r="K193" s="147"/>
      <c r="L193" s="246"/>
      <c r="M193" s="245"/>
      <c r="N193" s="247">
        <f>$BK$193</f>
        <v>0</v>
      </c>
      <c r="O193" s="245"/>
      <c r="P193" s="245"/>
      <c r="Q193" s="245"/>
      <c r="R193" s="25"/>
      <c r="T193" s="148"/>
      <c r="U193" s="172" t="s">
        <v>39</v>
      </c>
      <c r="V193" s="24"/>
      <c r="W193" s="24"/>
      <c r="X193" s="24"/>
      <c r="Y193" s="24"/>
      <c r="Z193" s="24"/>
      <c r="AA193" s="65"/>
      <c r="AT193" s="6" t="s">
        <v>198</v>
      </c>
      <c r="AU193" s="6" t="s">
        <v>79</v>
      </c>
      <c r="AY193" s="6" t="s">
        <v>198</v>
      </c>
      <c r="BE193" s="93">
        <f>IF($U$193="základná",$N$193,0)</f>
        <v>0</v>
      </c>
      <c r="BF193" s="93">
        <f>IF($U$193="znížená",$N$193,0)</f>
        <v>0</v>
      </c>
      <c r="BG193" s="93">
        <f>IF($U$193="zákl. prenesená",$N$193,0)</f>
        <v>0</v>
      </c>
      <c r="BH193" s="93">
        <f>IF($U$193="zníž. prenesená",$N$193,0)</f>
        <v>0</v>
      </c>
      <c r="BI193" s="93">
        <f>IF($U$193="nulová",$N$193,0)</f>
        <v>0</v>
      </c>
      <c r="BJ193" s="6" t="s">
        <v>124</v>
      </c>
      <c r="BK193" s="151">
        <f>$L$193*$K$193</f>
        <v>0</v>
      </c>
    </row>
    <row r="194" spans="2:63" s="6" customFormat="1" ht="23.25" customHeight="1">
      <c r="B194" s="23"/>
      <c r="C194" s="169"/>
      <c r="D194" s="169" t="s">
        <v>147</v>
      </c>
      <c r="E194" s="170"/>
      <c r="F194" s="256"/>
      <c r="G194" s="257"/>
      <c r="H194" s="257"/>
      <c r="I194" s="257"/>
      <c r="J194" s="171"/>
      <c r="K194" s="147"/>
      <c r="L194" s="246"/>
      <c r="M194" s="245"/>
      <c r="N194" s="247">
        <f>$BK$194</f>
        <v>0</v>
      </c>
      <c r="O194" s="245"/>
      <c r="P194" s="245"/>
      <c r="Q194" s="245"/>
      <c r="R194" s="25"/>
      <c r="T194" s="148"/>
      <c r="U194" s="172" t="s">
        <v>39</v>
      </c>
      <c r="V194" s="24"/>
      <c r="W194" s="24"/>
      <c r="X194" s="24"/>
      <c r="Y194" s="24"/>
      <c r="Z194" s="24"/>
      <c r="AA194" s="65"/>
      <c r="AT194" s="6" t="s">
        <v>198</v>
      </c>
      <c r="AU194" s="6" t="s">
        <v>79</v>
      </c>
      <c r="AY194" s="6" t="s">
        <v>198</v>
      </c>
      <c r="BE194" s="93">
        <f>IF($U$194="základná",$N$194,0)</f>
        <v>0</v>
      </c>
      <c r="BF194" s="93">
        <f>IF($U$194="znížená",$N$194,0)</f>
        <v>0</v>
      </c>
      <c r="BG194" s="93">
        <f>IF($U$194="zákl. prenesená",$N$194,0)</f>
        <v>0</v>
      </c>
      <c r="BH194" s="93">
        <f>IF($U$194="zníž. prenesená",$N$194,0)</f>
        <v>0</v>
      </c>
      <c r="BI194" s="93">
        <f>IF($U$194="nulová",$N$194,0)</f>
        <v>0</v>
      </c>
      <c r="BJ194" s="6" t="s">
        <v>124</v>
      </c>
      <c r="BK194" s="151">
        <f>$L$194*$K$194</f>
        <v>0</v>
      </c>
    </row>
    <row r="195" spans="2:63" s="6" customFormat="1" ht="23.25" customHeight="1">
      <c r="B195" s="23"/>
      <c r="C195" s="169"/>
      <c r="D195" s="169" t="s">
        <v>147</v>
      </c>
      <c r="E195" s="170"/>
      <c r="F195" s="256"/>
      <c r="G195" s="257"/>
      <c r="H195" s="257"/>
      <c r="I195" s="257"/>
      <c r="J195" s="171"/>
      <c r="K195" s="147"/>
      <c r="L195" s="246"/>
      <c r="M195" s="245"/>
      <c r="N195" s="247">
        <f>$BK$195</f>
        <v>0</v>
      </c>
      <c r="O195" s="245"/>
      <c r="P195" s="245"/>
      <c r="Q195" s="245"/>
      <c r="R195" s="25"/>
      <c r="T195" s="148"/>
      <c r="U195" s="172" t="s">
        <v>39</v>
      </c>
      <c r="V195" s="43"/>
      <c r="W195" s="43"/>
      <c r="X195" s="43"/>
      <c r="Y195" s="43"/>
      <c r="Z195" s="43"/>
      <c r="AA195" s="45"/>
      <c r="AT195" s="6" t="s">
        <v>198</v>
      </c>
      <c r="AU195" s="6" t="s">
        <v>79</v>
      </c>
      <c r="AY195" s="6" t="s">
        <v>198</v>
      </c>
      <c r="BE195" s="93">
        <f>IF($U$195="základná",$N$195,0)</f>
        <v>0</v>
      </c>
      <c r="BF195" s="93">
        <f>IF($U$195="znížená",$N$195,0)</f>
        <v>0</v>
      </c>
      <c r="BG195" s="93">
        <f>IF($U$195="zákl. prenesená",$N$195,0)</f>
        <v>0</v>
      </c>
      <c r="BH195" s="93">
        <f>IF($U$195="zníž. prenesená",$N$195,0)</f>
        <v>0</v>
      </c>
      <c r="BI195" s="93">
        <f>IF($U$195="nulová",$N$195,0)</f>
        <v>0</v>
      </c>
      <c r="BJ195" s="6" t="s">
        <v>124</v>
      </c>
      <c r="BK195" s="151">
        <f>$L$195*$K$195</f>
        <v>0</v>
      </c>
    </row>
    <row r="196" spans="2:18" s="6" customFormat="1" ht="7.5" customHeight="1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353" s="2" customFormat="1" ht="14.25" customHeight="1"/>
  </sheetData>
  <sheetProtection password="CC35" sheet="1" objects="1" scenarios="1" formatColumns="0" formatRows="0" sort="0" autoFilter="0"/>
  <mergeCells count="203">
    <mergeCell ref="H1:K1"/>
    <mergeCell ref="S2:AC2"/>
    <mergeCell ref="F195:I195"/>
    <mergeCell ref="L195:M195"/>
    <mergeCell ref="N195:Q195"/>
    <mergeCell ref="N121:Q121"/>
    <mergeCell ref="N122:Q122"/>
    <mergeCell ref="N123:Q123"/>
    <mergeCell ref="N160:Q160"/>
    <mergeCell ref="N166:Q166"/>
    <mergeCell ref="N174:Q174"/>
    <mergeCell ref="N190:Q190"/>
    <mergeCell ref="F193:I193"/>
    <mergeCell ref="L193:M193"/>
    <mergeCell ref="N193:Q193"/>
    <mergeCell ref="F194:I194"/>
    <mergeCell ref="L194:M194"/>
    <mergeCell ref="N194:Q194"/>
    <mergeCell ref="F188:I188"/>
    <mergeCell ref="F189:I189"/>
    <mergeCell ref="F191:I191"/>
    <mergeCell ref="L191:M191"/>
    <mergeCell ref="N191:Q191"/>
    <mergeCell ref="F192:I192"/>
    <mergeCell ref="L192:M192"/>
    <mergeCell ref="N192:Q192"/>
    <mergeCell ref="F182:I182"/>
    <mergeCell ref="F183:I183"/>
    <mergeCell ref="F184:I184"/>
    <mergeCell ref="F185:I185"/>
    <mergeCell ref="F186:I186"/>
    <mergeCell ref="F187:I187"/>
    <mergeCell ref="F176:I176"/>
    <mergeCell ref="F177:I177"/>
    <mergeCell ref="F178:I178"/>
    <mergeCell ref="F179:I179"/>
    <mergeCell ref="F180:I180"/>
    <mergeCell ref="F181:I181"/>
    <mergeCell ref="F173:I173"/>
    <mergeCell ref="L173:M173"/>
    <mergeCell ref="N173:Q173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1:I161"/>
    <mergeCell ref="L161:M161"/>
    <mergeCell ref="N161:Q161"/>
    <mergeCell ref="F156:I156"/>
    <mergeCell ref="F157:I157"/>
    <mergeCell ref="L157:M157"/>
    <mergeCell ref="N157:Q157"/>
    <mergeCell ref="F158:I158"/>
    <mergeCell ref="L158:M158"/>
    <mergeCell ref="N158:Q158"/>
    <mergeCell ref="F152:I152"/>
    <mergeCell ref="F153:I153"/>
    <mergeCell ref="F154:I154"/>
    <mergeCell ref="L154:M154"/>
    <mergeCell ref="N154:Q154"/>
    <mergeCell ref="F155:I155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F141:I141"/>
    <mergeCell ref="F142:I142"/>
    <mergeCell ref="F143:I143"/>
    <mergeCell ref="F144:I144"/>
    <mergeCell ref="F145:I145"/>
    <mergeCell ref="F134:I134"/>
    <mergeCell ref="F135:I135"/>
    <mergeCell ref="F136:I136"/>
    <mergeCell ref="F137:I137"/>
    <mergeCell ref="F138:I138"/>
    <mergeCell ref="F139:I139"/>
    <mergeCell ref="L130:M130"/>
    <mergeCell ref="N130:Q130"/>
    <mergeCell ref="F131:I131"/>
    <mergeCell ref="F132:I132"/>
    <mergeCell ref="F133:I133"/>
    <mergeCell ref="L133:M133"/>
    <mergeCell ref="N133:Q133"/>
    <mergeCell ref="F125:I125"/>
    <mergeCell ref="F126:I126"/>
    <mergeCell ref="F127:I127"/>
    <mergeCell ref="F128:I128"/>
    <mergeCell ref="F129:I129"/>
    <mergeCell ref="F130:I130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91:D196">
      <formula1>"K,M"</formula1>
    </dataValidation>
    <dataValidation type="list" allowBlank="1" showInputMessage="1" showErrorMessage="1" error="Povolené sú hodnoty základná, znížená, nulová." sqref="U191:U19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706</v>
      </c>
      <c r="G1" s="269"/>
      <c r="H1" s="271" t="s">
        <v>707</v>
      </c>
      <c r="I1" s="271"/>
      <c r="J1" s="271"/>
      <c r="K1" s="271"/>
      <c r="L1" s="269" t="s">
        <v>708</v>
      </c>
      <c r="M1" s="267"/>
      <c r="N1" s="267"/>
      <c r="O1" s="268" t="s">
        <v>105</v>
      </c>
      <c r="P1" s="267"/>
      <c r="Q1" s="267"/>
      <c r="R1" s="267"/>
      <c r="S1" s="269" t="s">
        <v>709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89" t="s">
        <v>106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15</v>
      </c>
      <c r="E6" s="11"/>
      <c r="F6" s="229" t="str">
        <f>'Rekapitulácia stavby'!$K$6</f>
        <v>Novostavba rodinného domu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107</v>
      </c>
      <c r="E7" s="24"/>
      <c r="F7" s="195" t="s">
        <v>651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17</v>
      </c>
      <c r="E8" s="24"/>
      <c r="F8" s="16"/>
      <c r="G8" s="24"/>
      <c r="H8" s="24"/>
      <c r="I8" s="24"/>
      <c r="J8" s="24"/>
      <c r="K8" s="24"/>
      <c r="L8" s="24"/>
      <c r="M8" s="18" t="s">
        <v>18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19</v>
      </c>
      <c r="E9" s="24"/>
      <c r="F9" s="16" t="s">
        <v>20</v>
      </c>
      <c r="G9" s="24"/>
      <c r="H9" s="24"/>
      <c r="I9" s="24"/>
      <c r="J9" s="24"/>
      <c r="K9" s="24"/>
      <c r="L9" s="24"/>
      <c r="M9" s="18" t="s">
        <v>21</v>
      </c>
      <c r="N9" s="24"/>
      <c r="O9" s="230" t="str">
        <f>'Rekapitulácia stavby'!$AN$8</f>
        <v>12.09.2015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23</v>
      </c>
      <c r="E11" s="24"/>
      <c r="F11" s="24"/>
      <c r="G11" s="24"/>
      <c r="H11" s="24"/>
      <c r="I11" s="24"/>
      <c r="J11" s="24"/>
      <c r="K11" s="24"/>
      <c r="L11" s="24"/>
      <c r="M11" s="18" t="s">
        <v>24</v>
      </c>
      <c r="N11" s="24"/>
      <c r="O11" s="194">
        <f>IF('Rekapitulácia stavby'!$AN$10="","",'Rekapitulácia stavby'!$AN$10)</f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IF('Rekapitulácia stavby'!$E$11="","",'Rekapitulácia stavby'!$E$11)</f>
        <v> </v>
      </c>
      <c r="F12" s="24"/>
      <c r="G12" s="24"/>
      <c r="H12" s="24"/>
      <c r="I12" s="24"/>
      <c r="J12" s="24"/>
      <c r="K12" s="24"/>
      <c r="L12" s="24"/>
      <c r="M12" s="18" t="s">
        <v>25</v>
      </c>
      <c r="N12" s="24"/>
      <c r="O12" s="194">
        <f>IF('Rekapitulácia stavby'!$AN$11="","",'Rekapitulácia stavby'!$AN$11)</f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26</v>
      </c>
      <c r="E14" s="24"/>
      <c r="F14" s="24"/>
      <c r="G14" s="24"/>
      <c r="H14" s="24"/>
      <c r="I14" s="24"/>
      <c r="J14" s="24"/>
      <c r="K14" s="24"/>
      <c r="L14" s="24"/>
      <c r="M14" s="18" t="s">
        <v>24</v>
      </c>
      <c r="N14" s="24"/>
      <c r="O14" s="231" t="str">
        <f>IF('Rekapitulácia stavby'!$AN$13="","",'Rekapitulácia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IF('Rekapitulácia stavby'!$E$14="","",'Rekapitulácia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25</v>
      </c>
      <c r="N15" s="24"/>
      <c r="O15" s="231" t="str">
        <f>IF('Rekapitulácia stavby'!$AN$14="","",'Rekapitulácia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28</v>
      </c>
      <c r="E17" s="24"/>
      <c r="F17" s="24"/>
      <c r="G17" s="24"/>
      <c r="H17" s="24"/>
      <c r="I17" s="24"/>
      <c r="J17" s="24"/>
      <c r="K17" s="24"/>
      <c r="L17" s="24"/>
      <c r="M17" s="18" t="s">
        <v>24</v>
      </c>
      <c r="N17" s="24"/>
      <c r="O17" s="194">
        <f>IF('Rekapitulácia stavby'!$AN$16="","",'Rekapitulácia stavby'!$AN$16)</f>
      </c>
      <c r="P17" s="208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IF('Rekapitulácia stavby'!$E$17="","",'Rekapitulácia stavby'!$E$17)</f>
        <v> </v>
      </c>
      <c r="F18" s="24"/>
      <c r="G18" s="24"/>
      <c r="H18" s="24"/>
      <c r="I18" s="24"/>
      <c r="J18" s="24"/>
      <c r="K18" s="24"/>
      <c r="L18" s="24"/>
      <c r="M18" s="18" t="s">
        <v>25</v>
      </c>
      <c r="N18" s="24"/>
      <c r="O18" s="194">
        <f>IF('Rekapitulácia stavby'!$AN$17="","",'Rekapitulácia stavby'!$AN$17)</f>
      </c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31</v>
      </c>
      <c r="E20" s="24"/>
      <c r="F20" s="24"/>
      <c r="G20" s="24"/>
      <c r="H20" s="24"/>
      <c r="I20" s="24"/>
      <c r="J20" s="24"/>
      <c r="K20" s="24"/>
      <c r="L20" s="24"/>
      <c r="M20" s="18" t="s">
        <v>24</v>
      </c>
      <c r="N20" s="24"/>
      <c r="O20" s="194">
        <f>IF('Rekapitulácia stavby'!$AN$19="","",'Rekapitulácia stavby'!$AN$19)</f>
      </c>
      <c r="P20" s="208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IF('Rekapitulácia stavby'!$E$20="","",'Rekapitulácia stavby'!$E$20)</f>
        <v> </v>
      </c>
      <c r="F21" s="24"/>
      <c r="G21" s="24"/>
      <c r="H21" s="24"/>
      <c r="I21" s="24"/>
      <c r="J21" s="24"/>
      <c r="K21" s="24"/>
      <c r="L21" s="24"/>
      <c r="M21" s="18" t="s">
        <v>25</v>
      </c>
      <c r="N21" s="24"/>
      <c r="O21" s="194">
        <f>IF('Rekapitulácia stavby'!$AN$20="","",'Rekapitulácia stavby'!$AN$20)</f>
      </c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7"/>
      <c r="F24" s="232"/>
      <c r="G24" s="232"/>
      <c r="H24" s="232"/>
      <c r="I24" s="232"/>
      <c r="J24" s="232"/>
      <c r="K24" s="232"/>
      <c r="L24" s="232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109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8">
        <f>$N$99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35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36</v>
      </c>
      <c r="E32" s="29" t="s">
        <v>37</v>
      </c>
      <c r="F32" s="30">
        <v>0.2</v>
      </c>
      <c r="G32" s="107" t="s">
        <v>38</v>
      </c>
      <c r="H32" s="234">
        <f>ROUND((((SUM($BE$99:$BE$106)+SUM($BE$124:$BE$154))+SUM($BE$156:$BE$160))),2)</f>
        <v>0</v>
      </c>
      <c r="I32" s="208"/>
      <c r="J32" s="208"/>
      <c r="K32" s="24"/>
      <c r="L32" s="24"/>
      <c r="M32" s="234">
        <f>ROUND(((ROUND((SUM($BE$99:$BE$106)+SUM($BE$124:$BE$154)),2)*$F$32)+SUM($BE$156:$BE$160)*$F$32),2)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29" t="s">
        <v>39</v>
      </c>
      <c r="F33" s="30">
        <v>0.2</v>
      </c>
      <c r="G33" s="107" t="s">
        <v>38</v>
      </c>
      <c r="H33" s="234">
        <f>ROUND((((SUM($BF$99:$BF$106)+SUM($BF$124:$BF$154))+SUM($BF$156:$BF$160))),2)</f>
        <v>0</v>
      </c>
      <c r="I33" s="208"/>
      <c r="J33" s="208"/>
      <c r="K33" s="24"/>
      <c r="L33" s="24"/>
      <c r="M33" s="234">
        <f>ROUND(((ROUND((SUM($BF$99:$BF$106)+SUM($BF$124:$BF$154)),2)*$F$33)+SUM($BF$156:$BF$160)*$F$33),2)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29" t="s">
        <v>40</v>
      </c>
      <c r="F34" s="30">
        <v>0.2</v>
      </c>
      <c r="G34" s="107" t="s">
        <v>38</v>
      </c>
      <c r="H34" s="234">
        <f>ROUND((((SUM($BG$99:$BG$106)+SUM($BG$124:$BG$154))+SUM($BG$156:$BG$160))),2)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29" t="s">
        <v>41</v>
      </c>
      <c r="F35" s="30">
        <v>0.2</v>
      </c>
      <c r="G35" s="107" t="s">
        <v>38</v>
      </c>
      <c r="H35" s="234">
        <f>ROUND((((SUM($BH$99:$BH$106)+SUM($BH$124:$BH$154))+SUM($BH$156:$BH$160))),2)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29" t="s">
        <v>42</v>
      </c>
      <c r="F36" s="30">
        <v>0</v>
      </c>
      <c r="G36" s="107" t="s">
        <v>38</v>
      </c>
      <c r="H36" s="234">
        <f>ROUND((((SUM($BI$99:$BI$106)+SUM($BI$124:$BI$154))+SUM($BI$156:$BI$160))),2)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43</v>
      </c>
      <c r="E38" s="35"/>
      <c r="F38" s="35"/>
      <c r="G38" s="108" t="s">
        <v>44</v>
      </c>
      <c r="H38" s="36" t="s">
        <v>45</v>
      </c>
      <c r="I38" s="35"/>
      <c r="J38" s="35"/>
      <c r="K38" s="35"/>
      <c r="L38" s="206">
        <f>SUM($M$30:$M$36)</f>
        <v>0</v>
      </c>
      <c r="M38" s="205"/>
      <c r="N38" s="205"/>
      <c r="O38" s="205"/>
      <c r="P38" s="207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46</v>
      </c>
      <c r="E50" s="38"/>
      <c r="F50" s="38"/>
      <c r="G50" s="38"/>
      <c r="H50" s="39"/>
      <c r="I50" s="24"/>
      <c r="J50" s="37" t="s">
        <v>47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48</v>
      </c>
      <c r="E59" s="43"/>
      <c r="F59" s="43"/>
      <c r="G59" s="44" t="s">
        <v>49</v>
      </c>
      <c r="H59" s="45"/>
      <c r="I59" s="24"/>
      <c r="J59" s="42" t="s">
        <v>48</v>
      </c>
      <c r="K59" s="43"/>
      <c r="L59" s="43"/>
      <c r="M59" s="43"/>
      <c r="N59" s="44" t="s">
        <v>49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50</v>
      </c>
      <c r="E61" s="38"/>
      <c r="F61" s="38"/>
      <c r="G61" s="38"/>
      <c r="H61" s="39"/>
      <c r="I61" s="24"/>
      <c r="J61" s="37" t="s">
        <v>51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48</v>
      </c>
      <c r="E70" s="43"/>
      <c r="F70" s="43"/>
      <c r="G70" s="44" t="s">
        <v>49</v>
      </c>
      <c r="H70" s="45"/>
      <c r="I70" s="24"/>
      <c r="J70" s="42" t="s">
        <v>48</v>
      </c>
      <c r="K70" s="43"/>
      <c r="L70" s="43"/>
      <c r="M70" s="43"/>
      <c r="N70" s="44" t="s">
        <v>49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9" t="s">
        <v>110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15</v>
      </c>
      <c r="D78" s="24"/>
      <c r="E78" s="24"/>
      <c r="F78" s="229" t="str">
        <f>$F$6</f>
        <v>Novostavba rodinného domu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7" t="s">
        <v>107</v>
      </c>
      <c r="D79" s="24"/>
      <c r="E79" s="24"/>
      <c r="F79" s="209" t="str">
        <f>$F$7</f>
        <v>145 - 6 - Drenáž, dažďová kanalizácia, zateplenie sokla XPS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19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21</v>
      </c>
      <c r="L81" s="24"/>
      <c r="M81" s="235" t="str">
        <f>IF($O$9="","",$O$9)</f>
        <v>12.09.2015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23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28</v>
      </c>
      <c r="L83" s="24"/>
      <c r="M83" s="194" t="str">
        <f>$E$18</f>
        <v> 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26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31</v>
      </c>
      <c r="L84" s="24"/>
      <c r="M84" s="194" t="str">
        <f>$E$21</f>
        <v> 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111</v>
      </c>
      <c r="D86" s="227"/>
      <c r="E86" s="227"/>
      <c r="F86" s="227"/>
      <c r="G86" s="227"/>
      <c r="H86" s="33"/>
      <c r="I86" s="33"/>
      <c r="J86" s="33"/>
      <c r="K86" s="33"/>
      <c r="L86" s="33"/>
      <c r="M86" s="33"/>
      <c r="N86" s="236" t="s">
        <v>112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$N$124</f>
        <v>0</v>
      </c>
      <c r="O88" s="208"/>
      <c r="P88" s="208"/>
      <c r="Q88" s="208"/>
      <c r="R88" s="25"/>
      <c r="T88" s="24"/>
      <c r="U88" s="24"/>
      <c r="AU88" s="6" t="s">
        <v>114</v>
      </c>
    </row>
    <row r="89" spans="2:21" s="76" customFormat="1" ht="25.5" customHeight="1">
      <c r="B89" s="112"/>
      <c r="C89" s="113"/>
      <c r="D89" s="113" t="s">
        <v>115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7">
        <f>$N$125</f>
        <v>0</v>
      </c>
      <c r="O89" s="238"/>
      <c r="P89" s="238"/>
      <c r="Q89" s="238"/>
      <c r="R89" s="114"/>
      <c r="T89" s="113"/>
      <c r="U89" s="113"/>
    </row>
    <row r="90" spans="2:21" s="115" customFormat="1" ht="21" customHeight="1">
      <c r="B90" s="116"/>
      <c r="C90" s="89"/>
      <c r="D90" s="89" t="s">
        <v>232</v>
      </c>
      <c r="E90" s="89"/>
      <c r="F90" s="89"/>
      <c r="G90" s="89"/>
      <c r="H90" s="89"/>
      <c r="I90" s="89"/>
      <c r="J90" s="89"/>
      <c r="K90" s="89"/>
      <c r="L90" s="89"/>
      <c r="M90" s="89"/>
      <c r="N90" s="222">
        <f>$N$126</f>
        <v>0</v>
      </c>
      <c r="O90" s="239"/>
      <c r="P90" s="239"/>
      <c r="Q90" s="239"/>
      <c r="R90" s="117"/>
      <c r="T90" s="89"/>
      <c r="U90" s="89"/>
    </row>
    <row r="91" spans="2:21" s="115" customFormat="1" ht="21" customHeight="1">
      <c r="B91" s="116"/>
      <c r="C91" s="89"/>
      <c r="D91" s="89" t="s">
        <v>117</v>
      </c>
      <c r="E91" s="89"/>
      <c r="F91" s="89"/>
      <c r="G91" s="89"/>
      <c r="H91" s="89"/>
      <c r="I91" s="89"/>
      <c r="J91" s="89"/>
      <c r="K91" s="89"/>
      <c r="L91" s="89"/>
      <c r="M91" s="89"/>
      <c r="N91" s="222">
        <f>$N$128</f>
        <v>0</v>
      </c>
      <c r="O91" s="239"/>
      <c r="P91" s="239"/>
      <c r="Q91" s="239"/>
      <c r="R91" s="117"/>
      <c r="T91" s="89"/>
      <c r="U91" s="89"/>
    </row>
    <row r="92" spans="2:21" s="115" customFormat="1" ht="21" customHeight="1">
      <c r="B92" s="116"/>
      <c r="C92" s="89"/>
      <c r="D92" s="89" t="s">
        <v>118</v>
      </c>
      <c r="E92" s="89"/>
      <c r="F92" s="89"/>
      <c r="G92" s="89"/>
      <c r="H92" s="89"/>
      <c r="I92" s="89"/>
      <c r="J92" s="89"/>
      <c r="K92" s="89"/>
      <c r="L92" s="89"/>
      <c r="M92" s="89"/>
      <c r="N92" s="222">
        <f>$N$133</f>
        <v>0</v>
      </c>
      <c r="O92" s="239"/>
      <c r="P92" s="239"/>
      <c r="Q92" s="239"/>
      <c r="R92" s="117"/>
      <c r="T92" s="89"/>
      <c r="U92" s="89"/>
    </row>
    <row r="93" spans="2:21" s="115" customFormat="1" ht="21" customHeight="1">
      <c r="B93" s="116"/>
      <c r="C93" s="89"/>
      <c r="D93" s="89" t="s">
        <v>119</v>
      </c>
      <c r="E93" s="89"/>
      <c r="F93" s="89"/>
      <c r="G93" s="89"/>
      <c r="H93" s="89"/>
      <c r="I93" s="89"/>
      <c r="J93" s="89"/>
      <c r="K93" s="89"/>
      <c r="L93" s="89"/>
      <c r="M93" s="89"/>
      <c r="N93" s="222">
        <f>$N$142</f>
        <v>0</v>
      </c>
      <c r="O93" s="239"/>
      <c r="P93" s="239"/>
      <c r="Q93" s="239"/>
      <c r="R93" s="117"/>
      <c r="T93" s="89"/>
      <c r="U93" s="89"/>
    </row>
    <row r="94" spans="2:21" s="76" customFormat="1" ht="25.5" customHeight="1">
      <c r="B94" s="112"/>
      <c r="C94" s="113"/>
      <c r="D94" s="113" t="s">
        <v>331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7">
        <f>$N$144</f>
        <v>0</v>
      </c>
      <c r="O94" s="238"/>
      <c r="P94" s="238"/>
      <c r="Q94" s="238"/>
      <c r="R94" s="114"/>
      <c r="T94" s="113"/>
      <c r="U94" s="113"/>
    </row>
    <row r="95" spans="2:21" s="115" customFormat="1" ht="21" customHeight="1">
      <c r="B95" s="116"/>
      <c r="C95" s="89"/>
      <c r="D95" s="89" t="s">
        <v>332</v>
      </c>
      <c r="E95" s="89"/>
      <c r="F95" s="89"/>
      <c r="G95" s="89"/>
      <c r="H95" s="89"/>
      <c r="I95" s="89"/>
      <c r="J95" s="89"/>
      <c r="K95" s="89"/>
      <c r="L95" s="89"/>
      <c r="M95" s="89"/>
      <c r="N95" s="222">
        <f>$N$145</f>
        <v>0</v>
      </c>
      <c r="O95" s="239"/>
      <c r="P95" s="239"/>
      <c r="Q95" s="239"/>
      <c r="R95" s="117"/>
      <c r="T95" s="89"/>
      <c r="U95" s="89"/>
    </row>
    <row r="96" spans="2:21" s="115" customFormat="1" ht="21" customHeight="1">
      <c r="B96" s="116"/>
      <c r="C96" s="89"/>
      <c r="D96" s="89" t="s">
        <v>652</v>
      </c>
      <c r="E96" s="89"/>
      <c r="F96" s="89"/>
      <c r="G96" s="89"/>
      <c r="H96" s="89"/>
      <c r="I96" s="89"/>
      <c r="J96" s="89"/>
      <c r="K96" s="89"/>
      <c r="L96" s="89"/>
      <c r="M96" s="89"/>
      <c r="N96" s="222">
        <f>$N$150</f>
        <v>0</v>
      </c>
      <c r="O96" s="239"/>
      <c r="P96" s="239"/>
      <c r="Q96" s="239"/>
      <c r="R96" s="117"/>
      <c r="T96" s="89"/>
      <c r="U96" s="89"/>
    </row>
    <row r="97" spans="2:21" s="76" customFormat="1" ht="22.5" customHeight="1">
      <c r="B97" s="112"/>
      <c r="C97" s="113"/>
      <c r="D97" s="113" t="s">
        <v>120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40">
        <f>$N$155</f>
        <v>0</v>
      </c>
      <c r="O97" s="238"/>
      <c r="P97" s="238"/>
      <c r="Q97" s="238"/>
      <c r="R97" s="114"/>
      <c r="T97" s="113"/>
      <c r="U97" s="113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121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24">
        <f>ROUND($N$100+$N$101+$N$102+$N$103+$N$104+$N$105,2)</f>
        <v>0</v>
      </c>
      <c r="O99" s="208"/>
      <c r="P99" s="208"/>
      <c r="Q99" s="208"/>
      <c r="R99" s="25"/>
      <c r="T99" s="118"/>
      <c r="U99" s="119" t="s">
        <v>36</v>
      </c>
    </row>
    <row r="100" spans="2:62" s="6" customFormat="1" ht="18.75" customHeight="1">
      <c r="B100" s="23"/>
      <c r="C100" s="24"/>
      <c r="D100" s="223" t="s">
        <v>122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0"/>
      <c r="U100" s="121" t="s">
        <v>39</v>
      </c>
      <c r="AY100" s="6" t="s">
        <v>123</v>
      </c>
      <c r="BE100" s="93">
        <f>IF($U$100="základná",$N$100,0)</f>
        <v>0</v>
      </c>
      <c r="BF100" s="93">
        <f>IF($U$100="znížená",$N$100,0)</f>
        <v>0</v>
      </c>
      <c r="BG100" s="93">
        <f>IF($U$100="zákl. prenesená",$N$100,0)</f>
        <v>0</v>
      </c>
      <c r="BH100" s="93">
        <f>IF($U$100="zníž. prenesená",$N$100,0)</f>
        <v>0</v>
      </c>
      <c r="BI100" s="93">
        <f>IF($U$100="nulová",$N$100,0)</f>
        <v>0</v>
      </c>
      <c r="BJ100" s="6" t="s">
        <v>124</v>
      </c>
    </row>
    <row r="101" spans="2:62" s="6" customFormat="1" ht="18.75" customHeight="1">
      <c r="B101" s="23"/>
      <c r="C101" s="24"/>
      <c r="D101" s="223" t="s">
        <v>125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0"/>
      <c r="U101" s="121" t="s">
        <v>39</v>
      </c>
      <c r="AY101" s="6" t="s">
        <v>123</v>
      </c>
      <c r="BE101" s="93">
        <f>IF($U$101="základná",$N$101,0)</f>
        <v>0</v>
      </c>
      <c r="BF101" s="93">
        <f>IF($U$101="znížená",$N$101,0)</f>
        <v>0</v>
      </c>
      <c r="BG101" s="93">
        <f>IF($U$101="zákl. prenesená",$N$101,0)</f>
        <v>0</v>
      </c>
      <c r="BH101" s="93">
        <f>IF($U$101="zníž. prenesená",$N$101,0)</f>
        <v>0</v>
      </c>
      <c r="BI101" s="93">
        <f>IF($U$101="nulová",$N$101,0)</f>
        <v>0</v>
      </c>
      <c r="BJ101" s="6" t="s">
        <v>124</v>
      </c>
    </row>
    <row r="102" spans="2:62" s="6" customFormat="1" ht="18.75" customHeight="1">
      <c r="B102" s="23"/>
      <c r="C102" s="24"/>
      <c r="D102" s="223" t="s">
        <v>126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0"/>
      <c r="U102" s="121" t="s">
        <v>39</v>
      </c>
      <c r="AY102" s="6" t="s">
        <v>123</v>
      </c>
      <c r="BE102" s="93">
        <f>IF($U$102="základná",$N$102,0)</f>
        <v>0</v>
      </c>
      <c r="BF102" s="93">
        <f>IF($U$102="znížená",$N$102,0)</f>
        <v>0</v>
      </c>
      <c r="BG102" s="93">
        <f>IF($U$102="zákl. prenesená",$N$102,0)</f>
        <v>0</v>
      </c>
      <c r="BH102" s="93">
        <f>IF($U$102="zníž. prenesená",$N$102,0)</f>
        <v>0</v>
      </c>
      <c r="BI102" s="93">
        <f>IF($U$102="nulová",$N$102,0)</f>
        <v>0</v>
      </c>
      <c r="BJ102" s="6" t="s">
        <v>124</v>
      </c>
    </row>
    <row r="103" spans="2:62" s="6" customFormat="1" ht="18.75" customHeight="1">
      <c r="B103" s="23"/>
      <c r="C103" s="24"/>
      <c r="D103" s="223" t="s">
        <v>127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0"/>
      <c r="U103" s="121" t="s">
        <v>39</v>
      </c>
      <c r="AY103" s="6" t="s">
        <v>123</v>
      </c>
      <c r="BE103" s="93">
        <f>IF($U$103="základná",$N$103,0)</f>
        <v>0</v>
      </c>
      <c r="BF103" s="93">
        <f>IF($U$103="znížená",$N$103,0)</f>
        <v>0</v>
      </c>
      <c r="BG103" s="93">
        <f>IF($U$103="zákl. prenesená",$N$103,0)</f>
        <v>0</v>
      </c>
      <c r="BH103" s="93">
        <f>IF($U$103="zníž. prenesená",$N$103,0)</f>
        <v>0</v>
      </c>
      <c r="BI103" s="93">
        <f>IF($U$103="nulová",$N$103,0)</f>
        <v>0</v>
      </c>
      <c r="BJ103" s="6" t="s">
        <v>124</v>
      </c>
    </row>
    <row r="104" spans="2:62" s="6" customFormat="1" ht="18.75" customHeight="1">
      <c r="B104" s="23"/>
      <c r="C104" s="24"/>
      <c r="D104" s="223" t="s">
        <v>128</v>
      </c>
      <c r="E104" s="208"/>
      <c r="F104" s="208"/>
      <c r="G104" s="208"/>
      <c r="H104" s="208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0"/>
      <c r="U104" s="121" t="s">
        <v>39</v>
      </c>
      <c r="AY104" s="6" t="s">
        <v>123</v>
      </c>
      <c r="BE104" s="93">
        <f>IF($U$104="základná",$N$104,0)</f>
        <v>0</v>
      </c>
      <c r="BF104" s="93">
        <f>IF($U$104="znížená",$N$104,0)</f>
        <v>0</v>
      </c>
      <c r="BG104" s="93">
        <f>IF($U$104="zákl. prenesená",$N$104,0)</f>
        <v>0</v>
      </c>
      <c r="BH104" s="93">
        <f>IF($U$104="zníž. prenesená",$N$104,0)</f>
        <v>0</v>
      </c>
      <c r="BI104" s="93">
        <f>IF($U$104="nulová",$N$104,0)</f>
        <v>0</v>
      </c>
      <c r="BJ104" s="6" t="s">
        <v>124</v>
      </c>
    </row>
    <row r="105" spans="2:62" s="6" customFormat="1" ht="18.75" customHeight="1">
      <c r="B105" s="23"/>
      <c r="C105" s="24"/>
      <c r="D105" s="89" t="s">
        <v>129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21">
        <f>ROUND($N$88*$T$105,2)</f>
        <v>0</v>
      </c>
      <c r="O105" s="208"/>
      <c r="P105" s="208"/>
      <c r="Q105" s="208"/>
      <c r="R105" s="25"/>
      <c r="T105" s="122"/>
      <c r="U105" s="123" t="s">
        <v>39</v>
      </c>
      <c r="AY105" s="6" t="s">
        <v>130</v>
      </c>
      <c r="BE105" s="93">
        <f>IF($U$105="základná",$N$105,0)</f>
        <v>0</v>
      </c>
      <c r="BF105" s="93">
        <f>IF($U$105="znížená",$N$105,0)</f>
        <v>0</v>
      </c>
      <c r="BG105" s="93">
        <f>IF($U$105="zákl. prenesená",$N$105,0)</f>
        <v>0</v>
      </c>
      <c r="BH105" s="93">
        <f>IF($U$105="zníž. prenesená",$N$105,0)</f>
        <v>0</v>
      </c>
      <c r="BI105" s="93">
        <f>IF($U$105="nulová",$N$105,0)</f>
        <v>0</v>
      </c>
      <c r="BJ105" s="6" t="s">
        <v>124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104</v>
      </c>
      <c r="D107" s="33"/>
      <c r="E107" s="33"/>
      <c r="F107" s="33"/>
      <c r="G107" s="33"/>
      <c r="H107" s="33"/>
      <c r="I107" s="33"/>
      <c r="J107" s="33"/>
      <c r="K107" s="33"/>
      <c r="L107" s="226">
        <f>ROUND(SUM($N$88+$N$99),2)</f>
        <v>0</v>
      </c>
      <c r="M107" s="227"/>
      <c r="N107" s="227"/>
      <c r="O107" s="227"/>
      <c r="P107" s="227"/>
      <c r="Q107" s="227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89" t="s">
        <v>131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15</v>
      </c>
      <c r="D115" s="24"/>
      <c r="E115" s="24"/>
      <c r="F115" s="229" t="str">
        <f>$F$6</f>
        <v>Novostavba rodinného domu</v>
      </c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4"/>
      <c r="R115" s="25"/>
    </row>
    <row r="116" spans="2:18" s="6" customFormat="1" ht="37.5" customHeight="1">
      <c r="B116" s="23"/>
      <c r="C116" s="57" t="s">
        <v>107</v>
      </c>
      <c r="D116" s="24"/>
      <c r="E116" s="24"/>
      <c r="F116" s="209" t="str">
        <f>$F$7</f>
        <v>145 - 6 - Drenáž, dažďová kanalizácia, zateplenie sokla XPS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19</v>
      </c>
      <c r="D118" s="24"/>
      <c r="E118" s="24"/>
      <c r="F118" s="16" t="str">
        <f>$F$9</f>
        <v> </v>
      </c>
      <c r="G118" s="24"/>
      <c r="H118" s="24"/>
      <c r="I118" s="24"/>
      <c r="J118" s="24"/>
      <c r="K118" s="18" t="s">
        <v>21</v>
      </c>
      <c r="L118" s="24"/>
      <c r="M118" s="235" t="str">
        <f>IF($O$9="","",$O$9)</f>
        <v>12.09.2015</v>
      </c>
      <c r="N118" s="208"/>
      <c r="O118" s="208"/>
      <c r="P118" s="208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23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28</v>
      </c>
      <c r="L120" s="24"/>
      <c r="M120" s="194" t="str">
        <f>$E$18</f>
        <v> </v>
      </c>
      <c r="N120" s="208"/>
      <c r="O120" s="208"/>
      <c r="P120" s="208"/>
      <c r="Q120" s="208"/>
      <c r="R120" s="25"/>
    </row>
    <row r="121" spans="2:18" s="6" customFormat="1" ht="15" customHeight="1">
      <c r="B121" s="23"/>
      <c r="C121" s="18" t="s">
        <v>26</v>
      </c>
      <c r="D121" s="24"/>
      <c r="E121" s="24"/>
      <c r="F121" s="16" t="str">
        <f>IF($E$15="","",$E$15)</f>
        <v>Vyplň údaj</v>
      </c>
      <c r="G121" s="24"/>
      <c r="H121" s="24"/>
      <c r="I121" s="24"/>
      <c r="J121" s="24"/>
      <c r="K121" s="18" t="s">
        <v>31</v>
      </c>
      <c r="L121" s="24"/>
      <c r="M121" s="194" t="str">
        <f>$E$21</f>
        <v> </v>
      </c>
      <c r="N121" s="208"/>
      <c r="O121" s="208"/>
      <c r="P121" s="208"/>
      <c r="Q121" s="208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132</v>
      </c>
      <c r="D123" s="127" t="s">
        <v>133</v>
      </c>
      <c r="E123" s="127" t="s">
        <v>54</v>
      </c>
      <c r="F123" s="241" t="s">
        <v>134</v>
      </c>
      <c r="G123" s="242"/>
      <c r="H123" s="242"/>
      <c r="I123" s="242"/>
      <c r="J123" s="127" t="s">
        <v>135</v>
      </c>
      <c r="K123" s="127" t="s">
        <v>136</v>
      </c>
      <c r="L123" s="241" t="s">
        <v>137</v>
      </c>
      <c r="M123" s="242"/>
      <c r="N123" s="241" t="s">
        <v>138</v>
      </c>
      <c r="O123" s="242"/>
      <c r="P123" s="242"/>
      <c r="Q123" s="243"/>
      <c r="R123" s="128"/>
      <c r="T123" s="66" t="s">
        <v>139</v>
      </c>
      <c r="U123" s="67" t="s">
        <v>36</v>
      </c>
      <c r="V123" s="67" t="s">
        <v>140</v>
      </c>
      <c r="W123" s="67" t="s">
        <v>141</v>
      </c>
      <c r="X123" s="67" t="s">
        <v>142</v>
      </c>
      <c r="Y123" s="67" t="s">
        <v>143</v>
      </c>
      <c r="Z123" s="67" t="s">
        <v>144</v>
      </c>
      <c r="AA123" s="68" t="s">
        <v>145</v>
      </c>
    </row>
    <row r="124" spans="2:63" s="6" customFormat="1" ht="30" customHeight="1">
      <c r="B124" s="23"/>
      <c r="C124" s="71" t="s">
        <v>109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8">
        <f>$BK$124</f>
        <v>0</v>
      </c>
      <c r="O124" s="208"/>
      <c r="P124" s="208"/>
      <c r="Q124" s="208"/>
      <c r="R124" s="25"/>
      <c r="T124" s="70"/>
      <c r="U124" s="38"/>
      <c r="V124" s="38"/>
      <c r="W124" s="129">
        <f>$W$125+$W$144+$W$155</f>
        <v>0</v>
      </c>
      <c r="X124" s="38"/>
      <c r="Y124" s="129">
        <f>$Y$125+$Y$144+$Y$155</f>
        <v>50.6826727</v>
      </c>
      <c r="Z124" s="38"/>
      <c r="AA124" s="130">
        <f>$AA$125+$AA$144+$AA$155</f>
        <v>0</v>
      </c>
      <c r="AT124" s="6" t="s">
        <v>71</v>
      </c>
      <c r="AU124" s="6" t="s">
        <v>114</v>
      </c>
      <c r="BK124" s="131">
        <f>$BK$125+$BK$144+$BK$155</f>
        <v>0</v>
      </c>
    </row>
    <row r="125" spans="2:63" s="132" customFormat="1" ht="37.5" customHeight="1">
      <c r="B125" s="133"/>
      <c r="C125" s="134"/>
      <c r="D125" s="135" t="s">
        <v>115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40">
        <f>$BK$125</f>
        <v>0</v>
      </c>
      <c r="O125" s="259"/>
      <c r="P125" s="259"/>
      <c r="Q125" s="259"/>
      <c r="R125" s="136"/>
      <c r="T125" s="137"/>
      <c r="U125" s="134"/>
      <c r="V125" s="134"/>
      <c r="W125" s="138">
        <f>$W$126+$W$128+$W$133+$W$142</f>
        <v>0</v>
      </c>
      <c r="X125" s="134"/>
      <c r="Y125" s="138">
        <f>$Y$126+$Y$128+$Y$133+$Y$142</f>
        <v>50.198611</v>
      </c>
      <c r="Z125" s="134"/>
      <c r="AA125" s="139">
        <f>$AA$126+$AA$128+$AA$133+$AA$142</f>
        <v>0</v>
      </c>
      <c r="AR125" s="140" t="s">
        <v>79</v>
      </c>
      <c r="AT125" s="140" t="s">
        <v>71</v>
      </c>
      <c r="AU125" s="140" t="s">
        <v>72</v>
      </c>
      <c r="AY125" s="140" t="s">
        <v>146</v>
      </c>
      <c r="BK125" s="141">
        <f>$BK$126+$BK$128+$BK$133+$BK$142</f>
        <v>0</v>
      </c>
    </row>
    <row r="126" spans="2:63" s="132" customFormat="1" ht="21" customHeight="1">
      <c r="B126" s="133"/>
      <c r="C126" s="134"/>
      <c r="D126" s="142" t="s">
        <v>232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260">
        <f>$BK$126</f>
        <v>0</v>
      </c>
      <c r="O126" s="259"/>
      <c r="P126" s="259"/>
      <c r="Q126" s="259"/>
      <c r="R126" s="136"/>
      <c r="T126" s="137"/>
      <c r="U126" s="134"/>
      <c r="V126" s="134"/>
      <c r="W126" s="138">
        <f>$W$127</f>
        <v>0</v>
      </c>
      <c r="X126" s="134"/>
      <c r="Y126" s="138">
        <f>$Y$127</f>
        <v>14.06646</v>
      </c>
      <c r="Z126" s="134"/>
      <c r="AA126" s="139">
        <f>$AA$127</f>
        <v>0</v>
      </c>
      <c r="AR126" s="140" t="s">
        <v>79</v>
      </c>
      <c r="AT126" s="140" t="s">
        <v>71</v>
      </c>
      <c r="AU126" s="140" t="s">
        <v>79</v>
      </c>
      <c r="AY126" s="140" t="s">
        <v>146</v>
      </c>
      <c r="BK126" s="141">
        <f>$BK$127</f>
        <v>0</v>
      </c>
    </row>
    <row r="127" spans="2:65" s="6" customFormat="1" ht="15.75" customHeight="1">
      <c r="B127" s="23"/>
      <c r="C127" s="143" t="s">
        <v>79</v>
      </c>
      <c r="D127" s="143" t="s">
        <v>147</v>
      </c>
      <c r="E127" s="144" t="s">
        <v>653</v>
      </c>
      <c r="F127" s="244" t="s">
        <v>654</v>
      </c>
      <c r="G127" s="245"/>
      <c r="H127" s="245"/>
      <c r="I127" s="245"/>
      <c r="J127" s="145" t="s">
        <v>190</v>
      </c>
      <c r="K127" s="146">
        <v>57</v>
      </c>
      <c r="L127" s="246">
        <v>0</v>
      </c>
      <c r="M127" s="245"/>
      <c r="N127" s="247">
        <f>ROUND($L$127*$K$127,3)</f>
        <v>0</v>
      </c>
      <c r="O127" s="245"/>
      <c r="P127" s="245"/>
      <c r="Q127" s="245"/>
      <c r="R127" s="25"/>
      <c r="T127" s="148"/>
      <c r="U127" s="31" t="s">
        <v>39</v>
      </c>
      <c r="V127" s="24"/>
      <c r="W127" s="149">
        <f>$V$127*$K$127</f>
        <v>0</v>
      </c>
      <c r="X127" s="149">
        <v>0.24678</v>
      </c>
      <c r="Y127" s="149">
        <f>$X$127*$K$127</f>
        <v>14.06646</v>
      </c>
      <c r="Z127" s="149">
        <v>0</v>
      </c>
      <c r="AA127" s="150">
        <f>$Z$127*$K$127</f>
        <v>0</v>
      </c>
      <c r="AR127" s="6" t="s">
        <v>151</v>
      </c>
      <c r="AT127" s="6" t="s">
        <v>147</v>
      </c>
      <c r="AU127" s="6" t="s">
        <v>124</v>
      </c>
      <c r="AY127" s="6" t="s">
        <v>146</v>
      </c>
      <c r="BE127" s="93">
        <f>IF($U$127="základná",$N$127,0)</f>
        <v>0</v>
      </c>
      <c r="BF127" s="93">
        <f>IF($U$127="znížená",$N$127,0)</f>
        <v>0</v>
      </c>
      <c r="BG127" s="93">
        <f>IF($U$127="zákl. prenesená",$N$127,0)</f>
        <v>0</v>
      </c>
      <c r="BH127" s="93">
        <f>IF($U$127="zníž. prenesená",$N$127,0)</f>
        <v>0</v>
      </c>
      <c r="BI127" s="93">
        <f>IF($U$127="nulová",$N$127,0)</f>
        <v>0</v>
      </c>
      <c r="BJ127" s="6" t="s">
        <v>124</v>
      </c>
      <c r="BK127" s="151">
        <f>ROUND($L$127*$K$127,3)</f>
        <v>0</v>
      </c>
      <c r="BL127" s="6" t="s">
        <v>151</v>
      </c>
      <c r="BM127" s="6" t="s">
        <v>655</v>
      </c>
    </row>
    <row r="128" spans="2:63" s="132" customFormat="1" ht="30.75" customHeight="1">
      <c r="B128" s="133"/>
      <c r="C128" s="134"/>
      <c r="D128" s="142" t="s">
        <v>117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260">
        <f>$BK$128</f>
        <v>0</v>
      </c>
      <c r="O128" s="259"/>
      <c r="P128" s="259"/>
      <c r="Q128" s="259"/>
      <c r="R128" s="136"/>
      <c r="T128" s="137"/>
      <c r="U128" s="134"/>
      <c r="V128" s="134"/>
      <c r="W128" s="138">
        <f>SUM($W$129:$W$132)</f>
        <v>0</v>
      </c>
      <c r="X128" s="134"/>
      <c r="Y128" s="138">
        <f>SUM($Y$129:$Y$132)</f>
        <v>36.007041</v>
      </c>
      <c r="Z128" s="134"/>
      <c r="AA128" s="139">
        <f>SUM($AA$129:$AA$132)</f>
        <v>0</v>
      </c>
      <c r="AR128" s="140" t="s">
        <v>79</v>
      </c>
      <c r="AT128" s="140" t="s">
        <v>71</v>
      </c>
      <c r="AU128" s="140" t="s">
        <v>79</v>
      </c>
      <c r="AY128" s="140" t="s">
        <v>146</v>
      </c>
      <c r="BK128" s="141">
        <f>SUM($BK$129:$BK$132)</f>
        <v>0</v>
      </c>
    </row>
    <row r="129" spans="2:65" s="6" customFormat="1" ht="39" customHeight="1">
      <c r="B129" s="23"/>
      <c r="C129" s="143" t="s">
        <v>124</v>
      </c>
      <c r="D129" s="143" t="s">
        <v>147</v>
      </c>
      <c r="E129" s="144" t="s">
        <v>173</v>
      </c>
      <c r="F129" s="244" t="s">
        <v>174</v>
      </c>
      <c r="G129" s="245"/>
      <c r="H129" s="245"/>
      <c r="I129" s="245"/>
      <c r="J129" s="145" t="s">
        <v>150</v>
      </c>
      <c r="K129" s="146">
        <v>3.3</v>
      </c>
      <c r="L129" s="246">
        <v>0</v>
      </c>
      <c r="M129" s="245"/>
      <c r="N129" s="247">
        <f>ROUND($L$129*$K$129,3)</f>
        <v>0</v>
      </c>
      <c r="O129" s="245"/>
      <c r="P129" s="245"/>
      <c r="Q129" s="245"/>
      <c r="R129" s="25"/>
      <c r="T129" s="148"/>
      <c r="U129" s="31" t="s">
        <v>39</v>
      </c>
      <c r="V129" s="24"/>
      <c r="W129" s="149">
        <f>$V$129*$K$129</f>
        <v>0</v>
      </c>
      <c r="X129" s="149">
        <v>1.89077</v>
      </c>
      <c r="Y129" s="149">
        <f>$X$129*$K$129</f>
        <v>6.239541</v>
      </c>
      <c r="Z129" s="149">
        <v>0</v>
      </c>
      <c r="AA129" s="150">
        <f>$Z$129*$K$129</f>
        <v>0</v>
      </c>
      <c r="AR129" s="6" t="s">
        <v>151</v>
      </c>
      <c r="AT129" s="6" t="s">
        <v>147</v>
      </c>
      <c r="AU129" s="6" t="s">
        <v>124</v>
      </c>
      <c r="AY129" s="6" t="s">
        <v>146</v>
      </c>
      <c r="BE129" s="93">
        <f>IF($U$129="základná",$N$129,0)</f>
        <v>0</v>
      </c>
      <c r="BF129" s="93">
        <f>IF($U$129="znížená",$N$129,0)</f>
        <v>0</v>
      </c>
      <c r="BG129" s="93">
        <f>IF($U$129="zákl. prenesená",$N$129,0)</f>
        <v>0</v>
      </c>
      <c r="BH129" s="93">
        <f>IF($U$129="zníž. prenesená",$N$129,0)</f>
        <v>0</v>
      </c>
      <c r="BI129" s="93">
        <f>IF($U$129="nulová",$N$129,0)</f>
        <v>0</v>
      </c>
      <c r="BJ129" s="6" t="s">
        <v>124</v>
      </c>
      <c r="BK129" s="151">
        <f>ROUND($L$129*$K$129,3)</f>
        <v>0</v>
      </c>
      <c r="BL129" s="6" t="s">
        <v>151</v>
      </c>
      <c r="BM129" s="6" t="s">
        <v>656</v>
      </c>
    </row>
    <row r="130" spans="2:65" s="6" customFormat="1" ht="27" customHeight="1">
      <c r="B130" s="23"/>
      <c r="C130" s="143" t="s">
        <v>159</v>
      </c>
      <c r="D130" s="143" t="s">
        <v>147</v>
      </c>
      <c r="E130" s="144" t="s">
        <v>657</v>
      </c>
      <c r="F130" s="244" t="s">
        <v>658</v>
      </c>
      <c r="G130" s="245"/>
      <c r="H130" s="245"/>
      <c r="I130" s="245"/>
      <c r="J130" s="145" t="s">
        <v>150</v>
      </c>
      <c r="K130" s="146">
        <v>15.75</v>
      </c>
      <c r="L130" s="246">
        <v>0</v>
      </c>
      <c r="M130" s="245"/>
      <c r="N130" s="247">
        <f>ROUND($L$130*$K$130,3)</f>
        <v>0</v>
      </c>
      <c r="O130" s="245"/>
      <c r="P130" s="245"/>
      <c r="Q130" s="245"/>
      <c r="R130" s="25"/>
      <c r="T130" s="148"/>
      <c r="U130" s="31" t="s">
        <v>39</v>
      </c>
      <c r="V130" s="24"/>
      <c r="W130" s="149">
        <f>$V$130*$K$130</f>
        <v>0</v>
      </c>
      <c r="X130" s="149">
        <v>1.89</v>
      </c>
      <c r="Y130" s="149">
        <f>$X$130*$K$130</f>
        <v>29.7675</v>
      </c>
      <c r="Z130" s="149">
        <v>0</v>
      </c>
      <c r="AA130" s="150">
        <f>$Z$130*$K$130</f>
        <v>0</v>
      </c>
      <c r="AR130" s="6" t="s">
        <v>151</v>
      </c>
      <c r="AT130" s="6" t="s">
        <v>147</v>
      </c>
      <c r="AU130" s="6" t="s">
        <v>124</v>
      </c>
      <c r="AY130" s="6" t="s">
        <v>146</v>
      </c>
      <c r="BE130" s="93">
        <f>IF($U$130="základná",$N$130,0)</f>
        <v>0</v>
      </c>
      <c r="BF130" s="93">
        <f>IF($U$130="znížená",$N$130,0)</f>
        <v>0</v>
      </c>
      <c r="BG130" s="93">
        <f>IF($U$130="zákl. prenesená",$N$130,0)</f>
        <v>0</v>
      </c>
      <c r="BH130" s="93">
        <f>IF($U$130="zníž. prenesená",$N$130,0)</f>
        <v>0</v>
      </c>
      <c r="BI130" s="93">
        <f>IF($U$130="nulová",$N$130,0)</f>
        <v>0</v>
      </c>
      <c r="BJ130" s="6" t="s">
        <v>124</v>
      </c>
      <c r="BK130" s="151">
        <f>ROUND($L$130*$K$130,3)</f>
        <v>0</v>
      </c>
      <c r="BL130" s="6" t="s">
        <v>151</v>
      </c>
      <c r="BM130" s="6" t="s">
        <v>659</v>
      </c>
    </row>
    <row r="131" spans="2:51" s="6" customFormat="1" ht="18.75" customHeight="1">
      <c r="B131" s="152"/>
      <c r="C131" s="153"/>
      <c r="D131" s="153"/>
      <c r="E131" s="153"/>
      <c r="F131" s="248" t="s">
        <v>660</v>
      </c>
      <c r="G131" s="249"/>
      <c r="H131" s="249"/>
      <c r="I131" s="249"/>
      <c r="J131" s="153"/>
      <c r="K131" s="153"/>
      <c r="L131" s="153"/>
      <c r="M131" s="153"/>
      <c r="N131" s="153"/>
      <c r="O131" s="153"/>
      <c r="P131" s="153"/>
      <c r="Q131" s="153"/>
      <c r="R131" s="154"/>
      <c r="T131" s="155"/>
      <c r="U131" s="153"/>
      <c r="V131" s="153"/>
      <c r="W131" s="153"/>
      <c r="X131" s="153"/>
      <c r="Y131" s="153"/>
      <c r="Z131" s="153"/>
      <c r="AA131" s="156"/>
      <c r="AT131" s="157" t="s">
        <v>154</v>
      </c>
      <c r="AU131" s="157" t="s">
        <v>124</v>
      </c>
      <c r="AV131" s="157" t="s">
        <v>79</v>
      </c>
      <c r="AW131" s="157" t="s">
        <v>114</v>
      </c>
      <c r="AX131" s="157" t="s">
        <v>72</v>
      </c>
      <c r="AY131" s="157" t="s">
        <v>146</v>
      </c>
    </row>
    <row r="132" spans="2:51" s="6" customFormat="1" ht="18.75" customHeight="1">
      <c r="B132" s="158"/>
      <c r="C132" s="159"/>
      <c r="D132" s="159"/>
      <c r="E132" s="159"/>
      <c r="F132" s="250" t="s">
        <v>661</v>
      </c>
      <c r="G132" s="251"/>
      <c r="H132" s="251"/>
      <c r="I132" s="251"/>
      <c r="J132" s="159"/>
      <c r="K132" s="160">
        <v>15.75</v>
      </c>
      <c r="L132" s="159"/>
      <c r="M132" s="159"/>
      <c r="N132" s="159"/>
      <c r="O132" s="159"/>
      <c r="P132" s="159"/>
      <c r="Q132" s="159"/>
      <c r="R132" s="161"/>
      <c r="T132" s="162"/>
      <c r="U132" s="159"/>
      <c r="V132" s="159"/>
      <c r="W132" s="159"/>
      <c r="X132" s="159"/>
      <c r="Y132" s="159"/>
      <c r="Z132" s="159"/>
      <c r="AA132" s="163"/>
      <c r="AT132" s="164" t="s">
        <v>154</v>
      </c>
      <c r="AU132" s="164" t="s">
        <v>124</v>
      </c>
      <c r="AV132" s="164" t="s">
        <v>124</v>
      </c>
      <c r="AW132" s="164" t="s">
        <v>114</v>
      </c>
      <c r="AX132" s="164" t="s">
        <v>79</v>
      </c>
      <c r="AY132" s="164" t="s">
        <v>146</v>
      </c>
    </row>
    <row r="133" spans="2:63" s="132" customFormat="1" ht="30.75" customHeight="1">
      <c r="B133" s="133"/>
      <c r="C133" s="134"/>
      <c r="D133" s="142" t="s">
        <v>118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260">
        <f>$BK$133</f>
        <v>0</v>
      </c>
      <c r="O133" s="259"/>
      <c r="P133" s="259"/>
      <c r="Q133" s="259"/>
      <c r="R133" s="136"/>
      <c r="T133" s="137"/>
      <c r="U133" s="134"/>
      <c r="V133" s="134"/>
      <c r="W133" s="138">
        <f>SUM($W$134:$W$141)</f>
        <v>0</v>
      </c>
      <c r="X133" s="134"/>
      <c r="Y133" s="138">
        <f>SUM($Y$134:$Y$141)</f>
        <v>0.12511000000000003</v>
      </c>
      <c r="Z133" s="134"/>
      <c r="AA133" s="139">
        <f>SUM($AA$134:$AA$141)</f>
        <v>0</v>
      </c>
      <c r="AR133" s="140" t="s">
        <v>79</v>
      </c>
      <c r="AT133" s="140" t="s">
        <v>71</v>
      </c>
      <c r="AU133" s="140" t="s">
        <v>79</v>
      </c>
      <c r="AY133" s="140" t="s">
        <v>146</v>
      </c>
      <c r="BK133" s="141">
        <f>SUM($BK$134:$BK$141)</f>
        <v>0</v>
      </c>
    </row>
    <row r="134" spans="2:65" s="6" customFormat="1" ht="39" customHeight="1">
      <c r="B134" s="23"/>
      <c r="C134" s="143" t="s">
        <v>151</v>
      </c>
      <c r="D134" s="143" t="s">
        <v>147</v>
      </c>
      <c r="E134" s="144" t="s">
        <v>207</v>
      </c>
      <c r="F134" s="244" t="s">
        <v>208</v>
      </c>
      <c r="G134" s="245"/>
      <c r="H134" s="245"/>
      <c r="I134" s="245"/>
      <c r="J134" s="145" t="s">
        <v>190</v>
      </c>
      <c r="K134" s="146">
        <v>45</v>
      </c>
      <c r="L134" s="246">
        <v>0</v>
      </c>
      <c r="M134" s="245"/>
      <c r="N134" s="247">
        <f>ROUND($L$134*$K$134,3)</f>
        <v>0</v>
      </c>
      <c r="O134" s="245"/>
      <c r="P134" s="245"/>
      <c r="Q134" s="245"/>
      <c r="R134" s="25"/>
      <c r="T134" s="148"/>
      <c r="U134" s="31" t="s">
        <v>39</v>
      </c>
      <c r="V134" s="24"/>
      <c r="W134" s="149">
        <f>$V$134*$K$134</f>
        <v>0</v>
      </c>
      <c r="X134" s="149">
        <v>1E-05</v>
      </c>
      <c r="Y134" s="149">
        <f>$X$134*$K$134</f>
        <v>0.00045000000000000004</v>
      </c>
      <c r="Z134" s="149">
        <v>0</v>
      </c>
      <c r="AA134" s="150">
        <f>$Z$134*$K$134</f>
        <v>0</v>
      </c>
      <c r="AR134" s="6" t="s">
        <v>151</v>
      </c>
      <c r="AT134" s="6" t="s">
        <v>147</v>
      </c>
      <c r="AU134" s="6" t="s">
        <v>124</v>
      </c>
      <c r="AY134" s="6" t="s">
        <v>146</v>
      </c>
      <c r="BE134" s="93">
        <f>IF($U$134="základná",$N$134,0)</f>
        <v>0</v>
      </c>
      <c r="BF134" s="93">
        <f>IF($U$134="znížená",$N$134,0)</f>
        <v>0</v>
      </c>
      <c r="BG134" s="93">
        <f>IF($U$134="zákl. prenesená",$N$134,0)</f>
        <v>0</v>
      </c>
      <c r="BH134" s="93">
        <f>IF($U$134="zníž. prenesená",$N$134,0)</f>
        <v>0</v>
      </c>
      <c r="BI134" s="93">
        <f>IF($U$134="nulová",$N$134,0)</f>
        <v>0</v>
      </c>
      <c r="BJ134" s="6" t="s">
        <v>124</v>
      </c>
      <c r="BK134" s="151">
        <f>ROUND($L$134*$K$134,3)</f>
        <v>0</v>
      </c>
      <c r="BL134" s="6" t="s">
        <v>151</v>
      </c>
      <c r="BM134" s="6" t="s">
        <v>662</v>
      </c>
    </row>
    <row r="135" spans="2:65" s="6" customFormat="1" ht="27" customHeight="1">
      <c r="B135" s="23"/>
      <c r="C135" s="165" t="s">
        <v>168</v>
      </c>
      <c r="D135" s="165" t="s">
        <v>183</v>
      </c>
      <c r="E135" s="166" t="s">
        <v>663</v>
      </c>
      <c r="F135" s="252" t="s">
        <v>664</v>
      </c>
      <c r="G135" s="253"/>
      <c r="H135" s="253"/>
      <c r="I135" s="253"/>
      <c r="J135" s="167" t="s">
        <v>180</v>
      </c>
      <c r="K135" s="168">
        <v>3</v>
      </c>
      <c r="L135" s="254">
        <v>0</v>
      </c>
      <c r="M135" s="253"/>
      <c r="N135" s="255">
        <f>ROUND($L$135*$K$135,3)</f>
        <v>0</v>
      </c>
      <c r="O135" s="245"/>
      <c r="P135" s="245"/>
      <c r="Q135" s="245"/>
      <c r="R135" s="25"/>
      <c r="T135" s="148"/>
      <c r="U135" s="31" t="s">
        <v>39</v>
      </c>
      <c r="V135" s="24"/>
      <c r="W135" s="149">
        <f>$V$135*$K$135</f>
        <v>0</v>
      </c>
      <c r="X135" s="149">
        <v>0.00487</v>
      </c>
      <c r="Y135" s="149">
        <f>$X$135*$K$135</f>
        <v>0.014610000000000001</v>
      </c>
      <c r="Z135" s="149">
        <v>0</v>
      </c>
      <c r="AA135" s="150">
        <f>$Z$135*$K$135</f>
        <v>0</v>
      </c>
      <c r="AR135" s="6" t="s">
        <v>182</v>
      </c>
      <c r="AT135" s="6" t="s">
        <v>183</v>
      </c>
      <c r="AU135" s="6" t="s">
        <v>124</v>
      </c>
      <c r="AY135" s="6" t="s">
        <v>146</v>
      </c>
      <c r="BE135" s="93">
        <f>IF($U$135="základná",$N$135,0)</f>
        <v>0</v>
      </c>
      <c r="BF135" s="93">
        <f>IF($U$135="znížená",$N$135,0)</f>
        <v>0</v>
      </c>
      <c r="BG135" s="93">
        <f>IF($U$135="zákl. prenesená",$N$135,0)</f>
        <v>0</v>
      </c>
      <c r="BH135" s="93">
        <f>IF($U$135="zníž. prenesená",$N$135,0)</f>
        <v>0</v>
      </c>
      <c r="BI135" s="93">
        <f>IF($U$135="nulová",$N$135,0)</f>
        <v>0</v>
      </c>
      <c r="BJ135" s="6" t="s">
        <v>124</v>
      </c>
      <c r="BK135" s="151">
        <f>ROUND($L$135*$K$135,3)</f>
        <v>0</v>
      </c>
      <c r="BL135" s="6" t="s">
        <v>151</v>
      </c>
      <c r="BM135" s="6" t="s">
        <v>665</v>
      </c>
    </row>
    <row r="136" spans="2:65" s="6" customFormat="1" ht="27" customHeight="1">
      <c r="B136" s="23"/>
      <c r="C136" s="165" t="s">
        <v>172</v>
      </c>
      <c r="D136" s="165" t="s">
        <v>183</v>
      </c>
      <c r="E136" s="166" t="s">
        <v>666</v>
      </c>
      <c r="F136" s="252" t="s">
        <v>667</v>
      </c>
      <c r="G136" s="253"/>
      <c r="H136" s="253"/>
      <c r="I136" s="253"/>
      <c r="J136" s="167" t="s">
        <v>180</v>
      </c>
      <c r="K136" s="168">
        <v>7</v>
      </c>
      <c r="L136" s="254">
        <v>0</v>
      </c>
      <c r="M136" s="253"/>
      <c r="N136" s="255">
        <f>ROUND($L$136*$K$136,3)</f>
        <v>0</v>
      </c>
      <c r="O136" s="245"/>
      <c r="P136" s="245"/>
      <c r="Q136" s="245"/>
      <c r="R136" s="25"/>
      <c r="T136" s="148"/>
      <c r="U136" s="31" t="s">
        <v>39</v>
      </c>
      <c r="V136" s="24"/>
      <c r="W136" s="149">
        <f>$V$136*$K$136</f>
        <v>0</v>
      </c>
      <c r="X136" s="149">
        <v>0.0079</v>
      </c>
      <c r="Y136" s="149">
        <f>$X$136*$K$136</f>
        <v>0.0553</v>
      </c>
      <c r="Z136" s="149">
        <v>0</v>
      </c>
      <c r="AA136" s="150">
        <f>$Z$136*$K$136</f>
        <v>0</v>
      </c>
      <c r="AR136" s="6" t="s">
        <v>182</v>
      </c>
      <c r="AT136" s="6" t="s">
        <v>183</v>
      </c>
      <c r="AU136" s="6" t="s">
        <v>124</v>
      </c>
      <c r="AY136" s="6" t="s">
        <v>146</v>
      </c>
      <c r="BE136" s="93">
        <f>IF($U$136="základná",$N$136,0)</f>
        <v>0</v>
      </c>
      <c r="BF136" s="93">
        <f>IF($U$136="znížená",$N$136,0)</f>
        <v>0</v>
      </c>
      <c r="BG136" s="93">
        <f>IF($U$136="zákl. prenesená",$N$136,0)</f>
        <v>0</v>
      </c>
      <c r="BH136" s="93">
        <f>IF($U$136="zníž. prenesená",$N$136,0)</f>
        <v>0</v>
      </c>
      <c r="BI136" s="93">
        <f>IF($U$136="nulová",$N$136,0)</f>
        <v>0</v>
      </c>
      <c r="BJ136" s="6" t="s">
        <v>124</v>
      </c>
      <c r="BK136" s="151">
        <f>ROUND($L$136*$K$136,3)</f>
        <v>0</v>
      </c>
      <c r="BL136" s="6" t="s">
        <v>151</v>
      </c>
      <c r="BM136" s="6" t="s">
        <v>668</v>
      </c>
    </row>
    <row r="137" spans="2:65" s="6" customFormat="1" ht="27" customHeight="1">
      <c r="B137" s="23"/>
      <c r="C137" s="165" t="s">
        <v>177</v>
      </c>
      <c r="D137" s="165" t="s">
        <v>183</v>
      </c>
      <c r="E137" s="166" t="s">
        <v>669</v>
      </c>
      <c r="F137" s="252" t="s">
        <v>670</v>
      </c>
      <c r="G137" s="253"/>
      <c r="H137" s="253"/>
      <c r="I137" s="253"/>
      <c r="J137" s="167" t="s">
        <v>180</v>
      </c>
      <c r="K137" s="168">
        <v>5</v>
      </c>
      <c r="L137" s="254">
        <v>0</v>
      </c>
      <c r="M137" s="253"/>
      <c r="N137" s="255">
        <f>ROUND($L$137*$K$137,3)</f>
        <v>0</v>
      </c>
      <c r="O137" s="245"/>
      <c r="P137" s="245"/>
      <c r="Q137" s="245"/>
      <c r="R137" s="25"/>
      <c r="T137" s="148"/>
      <c r="U137" s="31" t="s">
        <v>39</v>
      </c>
      <c r="V137" s="24"/>
      <c r="W137" s="149">
        <f>$V$137*$K$137</f>
        <v>0</v>
      </c>
      <c r="X137" s="149">
        <v>0.00171</v>
      </c>
      <c r="Y137" s="149">
        <f>$X$137*$K$137</f>
        <v>0.00855</v>
      </c>
      <c r="Z137" s="149">
        <v>0</v>
      </c>
      <c r="AA137" s="150">
        <f>$Z$137*$K$137</f>
        <v>0</v>
      </c>
      <c r="AR137" s="6" t="s">
        <v>182</v>
      </c>
      <c r="AT137" s="6" t="s">
        <v>183</v>
      </c>
      <c r="AU137" s="6" t="s">
        <v>124</v>
      </c>
      <c r="AY137" s="6" t="s">
        <v>146</v>
      </c>
      <c r="BE137" s="93">
        <f>IF($U$137="základná",$N$137,0)</f>
        <v>0</v>
      </c>
      <c r="BF137" s="93">
        <f>IF($U$137="znížená",$N$137,0)</f>
        <v>0</v>
      </c>
      <c r="BG137" s="93">
        <f>IF($U$137="zákl. prenesená",$N$137,0)</f>
        <v>0</v>
      </c>
      <c r="BH137" s="93">
        <f>IF($U$137="zníž. prenesená",$N$137,0)</f>
        <v>0</v>
      </c>
      <c r="BI137" s="93">
        <f>IF($U$137="nulová",$N$137,0)</f>
        <v>0</v>
      </c>
      <c r="BJ137" s="6" t="s">
        <v>124</v>
      </c>
      <c r="BK137" s="151">
        <f>ROUND($L$137*$K$137,3)</f>
        <v>0</v>
      </c>
      <c r="BL137" s="6" t="s">
        <v>151</v>
      </c>
      <c r="BM137" s="6" t="s">
        <v>671</v>
      </c>
    </row>
    <row r="138" spans="2:65" s="6" customFormat="1" ht="27" customHeight="1">
      <c r="B138" s="23"/>
      <c r="C138" s="143" t="s">
        <v>182</v>
      </c>
      <c r="D138" s="143" t="s">
        <v>147</v>
      </c>
      <c r="E138" s="144" t="s">
        <v>672</v>
      </c>
      <c r="F138" s="244" t="s">
        <v>673</v>
      </c>
      <c r="G138" s="245"/>
      <c r="H138" s="245"/>
      <c r="I138" s="245"/>
      <c r="J138" s="145" t="s">
        <v>180</v>
      </c>
      <c r="K138" s="146">
        <v>5</v>
      </c>
      <c r="L138" s="246">
        <v>0</v>
      </c>
      <c r="M138" s="245"/>
      <c r="N138" s="247">
        <f>ROUND($L$138*$K$138,3)</f>
        <v>0</v>
      </c>
      <c r="O138" s="245"/>
      <c r="P138" s="245"/>
      <c r="Q138" s="245"/>
      <c r="R138" s="25"/>
      <c r="T138" s="148"/>
      <c r="U138" s="31" t="s">
        <v>39</v>
      </c>
      <c r="V138" s="24"/>
      <c r="W138" s="149">
        <f>$V$138*$K$138</f>
        <v>0</v>
      </c>
      <c r="X138" s="149">
        <v>0.00088</v>
      </c>
      <c r="Y138" s="149">
        <f>$X$138*$K$138</f>
        <v>0.0044</v>
      </c>
      <c r="Z138" s="149">
        <v>0</v>
      </c>
      <c r="AA138" s="150">
        <f>$Z$138*$K$138</f>
        <v>0</v>
      </c>
      <c r="AR138" s="6" t="s">
        <v>151</v>
      </c>
      <c r="AT138" s="6" t="s">
        <v>147</v>
      </c>
      <c r="AU138" s="6" t="s">
        <v>124</v>
      </c>
      <c r="AY138" s="6" t="s">
        <v>146</v>
      </c>
      <c r="BE138" s="93">
        <f>IF($U$138="základná",$N$138,0)</f>
        <v>0</v>
      </c>
      <c r="BF138" s="93">
        <f>IF($U$138="znížená",$N$138,0)</f>
        <v>0</v>
      </c>
      <c r="BG138" s="93">
        <f>IF($U$138="zákl. prenesená",$N$138,0)</f>
        <v>0</v>
      </c>
      <c r="BH138" s="93">
        <f>IF($U$138="zníž. prenesená",$N$138,0)</f>
        <v>0</v>
      </c>
      <c r="BI138" s="93">
        <f>IF($U$138="nulová",$N$138,0)</f>
        <v>0</v>
      </c>
      <c r="BJ138" s="6" t="s">
        <v>124</v>
      </c>
      <c r="BK138" s="151">
        <f>ROUND($L$138*$K$138,3)</f>
        <v>0</v>
      </c>
      <c r="BL138" s="6" t="s">
        <v>151</v>
      </c>
      <c r="BM138" s="6" t="s">
        <v>674</v>
      </c>
    </row>
    <row r="139" spans="2:65" s="6" customFormat="1" ht="15.75" customHeight="1">
      <c r="B139" s="23"/>
      <c r="C139" s="165" t="s">
        <v>187</v>
      </c>
      <c r="D139" s="165" t="s">
        <v>183</v>
      </c>
      <c r="E139" s="166" t="s">
        <v>675</v>
      </c>
      <c r="F139" s="252" t="s">
        <v>676</v>
      </c>
      <c r="G139" s="253"/>
      <c r="H139" s="253"/>
      <c r="I139" s="253"/>
      <c r="J139" s="167" t="s">
        <v>180</v>
      </c>
      <c r="K139" s="168">
        <v>5</v>
      </c>
      <c r="L139" s="254">
        <v>0</v>
      </c>
      <c r="M139" s="253"/>
      <c r="N139" s="255">
        <f>ROUND($L$139*$K$139,3)</f>
        <v>0</v>
      </c>
      <c r="O139" s="245"/>
      <c r="P139" s="245"/>
      <c r="Q139" s="245"/>
      <c r="R139" s="25"/>
      <c r="T139" s="148"/>
      <c r="U139" s="31" t="s">
        <v>39</v>
      </c>
      <c r="V139" s="24"/>
      <c r="W139" s="149">
        <f>$V$139*$K$139</f>
        <v>0</v>
      </c>
      <c r="X139" s="149">
        <v>0.005</v>
      </c>
      <c r="Y139" s="149">
        <f>$X$139*$K$139</f>
        <v>0.025</v>
      </c>
      <c r="Z139" s="149">
        <v>0</v>
      </c>
      <c r="AA139" s="150">
        <f>$Z$139*$K$139</f>
        <v>0</v>
      </c>
      <c r="AR139" s="6" t="s">
        <v>182</v>
      </c>
      <c r="AT139" s="6" t="s">
        <v>183</v>
      </c>
      <c r="AU139" s="6" t="s">
        <v>124</v>
      </c>
      <c r="AY139" s="6" t="s">
        <v>146</v>
      </c>
      <c r="BE139" s="93">
        <f>IF($U$139="základná",$N$139,0)</f>
        <v>0</v>
      </c>
      <c r="BF139" s="93">
        <f>IF($U$139="znížená",$N$139,0)</f>
        <v>0</v>
      </c>
      <c r="BG139" s="93">
        <f>IF($U$139="zákl. prenesená",$N$139,0)</f>
        <v>0</v>
      </c>
      <c r="BH139" s="93">
        <f>IF($U$139="zníž. prenesená",$N$139,0)</f>
        <v>0</v>
      </c>
      <c r="BI139" s="93">
        <f>IF($U$139="nulová",$N$139,0)</f>
        <v>0</v>
      </c>
      <c r="BJ139" s="6" t="s">
        <v>124</v>
      </c>
      <c r="BK139" s="151">
        <f>ROUND($L$139*$K$139,3)</f>
        <v>0</v>
      </c>
      <c r="BL139" s="6" t="s">
        <v>151</v>
      </c>
      <c r="BM139" s="6" t="s">
        <v>677</v>
      </c>
    </row>
    <row r="140" spans="2:65" s="6" customFormat="1" ht="27" customHeight="1">
      <c r="B140" s="23"/>
      <c r="C140" s="143" t="s">
        <v>314</v>
      </c>
      <c r="D140" s="143" t="s">
        <v>147</v>
      </c>
      <c r="E140" s="144" t="s">
        <v>678</v>
      </c>
      <c r="F140" s="244" t="s">
        <v>679</v>
      </c>
      <c r="G140" s="245"/>
      <c r="H140" s="245"/>
      <c r="I140" s="245"/>
      <c r="J140" s="145" t="s">
        <v>311</v>
      </c>
      <c r="K140" s="146">
        <v>1</v>
      </c>
      <c r="L140" s="246">
        <v>0</v>
      </c>
      <c r="M140" s="245"/>
      <c r="N140" s="247">
        <f>ROUND($L$140*$K$140,3)</f>
        <v>0</v>
      </c>
      <c r="O140" s="245"/>
      <c r="P140" s="245"/>
      <c r="Q140" s="245"/>
      <c r="R140" s="25"/>
      <c r="T140" s="148"/>
      <c r="U140" s="31" t="s">
        <v>39</v>
      </c>
      <c r="V140" s="24"/>
      <c r="W140" s="149">
        <f>$V$140*$K$140</f>
        <v>0</v>
      </c>
      <c r="X140" s="149">
        <v>0</v>
      </c>
      <c r="Y140" s="149">
        <f>$X$140*$K$140</f>
        <v>0</v>
      </c>
      <c r="Z140" s="149">
        <v>0</v>
      </c>
      <c r="AA140" s="150">
        <f>$Z$140*$K$140</f>
        <v>0</v>
      </c>
      <c r="AR140" s="6" t="s">
        <v>151</v>
      </c>
      <c r="AT140" s="6" t="s">
        <v>147</v>
      </c>
      <c r="AU140" s="6" t="s">
        <v>124</v>
      </c>
      <c r="AY140" s="6" t="s">
        <v>146</v>
      </c>
      <c r="BE140" s="93">
        <f>IF($U$140="základná",$N$140,0)</f>
        <v>0</v>
      </c>
      <c r="BF140" s="93">
        <f>IF($U$140="znížená",$N$140,0)</f>
        <v>0</v>
      </c>
      <c r="BG140" s="93">
        <f>IF($U$140="zákl. prenesená",$N$140,0)</f>
        <v>0</v>
      </c>
      <c r="BH140" s="93">
        <f>IF($U$140="zníž. prenesená",$N$140,0)</f>
        <v>0</v>
      </c>
      <c r="BI140" s="93">
        <f>IF($U$140="nulová",$N$140,0)</f>
        <v>0</v>
      </c>
      <c r="BJ140" s="6" t="s">
        <v>124</v>
      </c>
      <c r="BK140" s="151">
        <f>ROUND($L$140*$K$140,3)</f>
        <v>0</v>
      </c>
      <c r="BL140" s="6" t="s">
        <v>151</v>
      </c>
      <c r="BM140" s="6" t="s">
        <v>680</v>
      </c>
    </row>
    <row r="141" spans="2:65" s="6" customFormat="1" ht="27" customHeight="1">
      <c r="B141" s="23"/>
      <c r="C141" s="165" t="s">
        <v>8</v>
      </c>
      <c r="D141" s="165" t="s">
        <v>183</v>
      </c>
      <c r="E141" s="166" t="s">
        <v>681</v>
      </c>
      <c r="F141" s="252" t="s">
        <v>682</v>
      </c>
      <c r="G141" s="253"/>
      <c r="H141" s="253"/>
      <c r="I141" s="253"/>
      <c r="J141" s="167" t="s">
        <v>311</v>
      </c>
      <c r="K141" s="168">
        <v>1</v>
      </c>
      <c r="L141" s="254">
        <v>0</v>
      </c>
      <c r="M141" s="253"/>
      <c r="N141" s="255">
        <f>ROUND($L$141*$K$141,3)</f>
        <v>0</v>
      </c>
      <c r="O141" s="245"/>
      <c r="P141" s="245"/>
      <c r="Q141" s="245"/>
      <c r="R141" s="25"/>
      <c r="T141" s="148"/>
      <c r="U141" s="31" t="s">
        <v>39</v>
      </c>
      <c r="V141" s="24"/>
      <c r="W141" s="149">
        <f>$V$141*$K$141</f>
        <v>0</v>
      </c>
      <c r="X141" s="149">
        <v>0.0168</v>
      </c>
      <c r="Y141" s="149">
        <f>$X$141*$K$141</f>
        <v>0.0168</v>
      </c>
      <c r="Z141" s="149">
        <v>0</v>
      </c>
      <c r="AA141" s="150">
        <f>$Z$141*$K$141</f>
        <v>0</v>
      </c>
      <c r="AR141" s="6" t="s">
        <v>182</v>
      </c>
      <c r="AT141" s="6" t="s">
        <v>183</v>
      </c>
      <c r="AU141" s="6" t="s">
        <v>124</v>
      </c>
      <c r="AY141" s="6" t="s">
        <v>146</v>
      </c>
      <c r="BE141" s="93">
        <f>IF($U$141="základná",$N$141,0)</f>
        <v>0</v>
      </c>
      <c r="BF141" s="93">
        <f>IF($U$141="znížená",$N$141,0)</f>
        <v>0</v>
      </c>
      <c r="BG141" s="93">
        <f>IF($U$141="zákl. prenesená",$N$141,0)</f>
        <v>0</v>
      </c>
      <c r="BH141" s="93">
        <f>IF($U$141="zníž. prenesená",$N$141,0)</f>
        <v>0</v>
      </c>
      <c r="BI141" s="93">
        <f>IF($U$141="nulová",$N$141,0)</f>
        <v>0</v>
      </c>
      <c r="BJ141" s="6" t="s">
        <v>124</v>
      </c>
      <c r="BK141" s="151">
        <f>ROUND($L$141*$K$141,3)</f>
        <v>0</v>
      </c>
      <c r="BL141" s="6" t="s">
        <v>151</v>
      </c>
      <c r="BM141" s="6" t="s">
        <v>683</v>
      </c>
    </row>
    <row r="142" spans="2:63" s="132" customFormat="1" ht="30.75" customHeight="1">
      <c r="B142" s="133"/>
      <c r="C142" s="134"/>
      <c r="D142" s="142" t="s">
        <v>119</v>
      </c>
      <c r="E142" s="142"/>
      <c r="F142" s="142"/>
      <c r="G142" s="142"/>
      <c r="H142" s="142"/>
      <c r="I142" s="142"/>
      <c r="J142" s="142"/>
      <c r="K142" s="142"/>
      <c r="L142" s="142"/>
      <c r="M142" s="142"/>
      <c r="N142" s="260">
        <f>$BK$142</f>
        <v>0</v>
      </c>
      <c r="O142" s="259"/>
      <c r="P142" s="259"/>
      <c r="Q142" s="259"/>
      <c r="R142" s="136"/>
      <c r="T142" s="137"/>
      <c r="U142" s="134"/>
      <c r="V142" s="134"/>
      <c r="W142" s="138">
        <f>$W$143</f>
        <v>0</v>
      </c>
      <c r="X142" s="134"/>
      <c r="Y142" s="138">
        <f>$Y$143</f>
        <v>0</v>
      </c>
      <c r="Z142" s="134"/>
      <c r="AA142" s="139">
        <f>$AA$143</f>
        <v>0</v>
      </c>
      <c r="AR142" s="140" t="s">
        <v>79</v>
      </c>
      <c r="AT142" s="140" t="s">
        <v>71</v>
      </c>
      <c r="AU142" s="140" t="s">
        <v>79</v>
      </c>
      <c r="AY142" s="140" t="s">
        <v>146</v>
      </c>
      <c r="BK142" s="141">
        <f>$BK$143</f>
        <v>0</v>
      </c>
    </row>
    <row r="143" spans="2:65" s="6" customFormat="1" ht="39" customHeight="1">
      <c r="B143" s="23"/>
      <c r="C143" s="143" t="s">
        <v>229</v>
      </c>
      <c r="D143" s="143" t="s">
        <v>147</v>
      </c>
      <c r="E143" s="144" t="s">
        <v>193</v>
      </c>
      <c r="F143" s="244" t="s">
        <v>194</v>
      </c>
      <c r="G143" s="245"/>
      <c r="H143" s="245"/>
      <c r="I143" s="245"/>
      <c r="J143" s="145" t="s">
        <v>195</v>
      </c>
      <c r="K143" s="146">
        <v>50.199</v>
      </c>
      <c r="L143" s="246">
        <v>0</v>
      </c>
      <c r="M143" s="245"/>
      <c r="N143" s="247">
        <f>ROUND($L$143*$K$143,3)</f>
        <v>0</v>
      </c>
      <c r="O143" s="245"/>
      <c r="P143" s="245"/>
      <c r="Q143" s="245"/>
      <c r="R143" s="25"/>
      <c r="T143" s="148"/>
      <c r="U143" s="31" t="s">
        <v>39</v>
      </c>
      <c r="V143" s="24"/>
      <c r="W143" s="149">
        <f>$V$143*$K$143</f>
        <v>0</v>
      </c>
      <c r="X143" s="149">
        <v>0</v>
      </c>
      <c r="Y143" s="149">
        <f>$X$143*$K$143</f>
        <v>0</v>
      </c>
      <c r="Z143" s="149">
        <v>0</v>
      </c>
      <c r="AA143" s="150">
        <f>$Z$143*$K$143</f>
        <v>0</v>
      </c>
      <c r="AR143" s="6" t="s">
        <v>151</v>
      </c>
      <c r="AT143" s="6" t="s">
        <v>147</v>
      </c>
      <c r="AU143" s="6" t="s">
        <v>124</v>
      </c>
      <c r="AY143" s="6" t="s">
        <v>146</v>
      </c>
      <c r="BE143" s="93">
        <f>IF($U$143="základná",$N$143,0)</f>
        <v>0</v>
      </c>
      <c r="BF143" s="93">
        <f>IF($U$143="znížená",$N$143,0)</f>
        <v>0</v>
      </c>
      <c r="BG143" s="93">
        <f>IF($U$143="zákl. prenesená",$N$143,0)</f>
        <v>0</v>
      </c>
      <c r="BH143" s="93">
        <f>IF($U$143="zníž. prenesená",$N$143,0)</f>
        <v>0</v>
      </c>
      <c r="BI143" s="93">
        <f>IF($U$143="nulová",$N$143,0)</f>
        <v>0</v>
      </c>
      <c r="BJ143" s="6" t="s">
        <v>124</v>
      </c>
      <c r="BK143" s="151">
        <f>ROUND($L$143*$K$143,3)</f>
        <v>0</v>
      </c>
      <c r="BL143" s="6" t="s">
        <v>151</v>
      </c>
      <c r="BM143" s="6" t="s">
        <v>684</v>
      </c>
    </row>
    <row r="144" spans="2:63" s="132" customFormat="1" ht="37.5" customHeight="1">
      <c r="B144" s="133"/>
      <c r="C144" s="134"/>
      <c r="D144" s="135" t="s">
        <v>331</v>
      </c>
      <c r="E144" s="135"/>
      <c r="F144" s="135"/>
      <c r="G144" s="135"/>
      <c r="H144" s="135"/>
      <c r="I144" s="135"/>
      <c r="J144" s="135"/>
      <c r="K144" s="135"/>
      <c r="L144" s="135"/>
      <c r="M144" s="135"/>
      <c r="N144" s="240">
        <f>$BK$144</f>
        <v>0</v>
      </c>
      <c r="O144" s="259"/>
      <c r="P144" s="259"/>
      <c r="Q144" s="259"/>
      <c r="R144" s="136"/>
      <c r="T144" s="137"/>
      <c r="U144" s="134"/>
      <c r="V144" s="134"/>
      <c r="W144" s="138">
        <f>$W$145+$W$150</f>
        <v>0</v>
      </c>
      <c r="X144" s="134"/>
      <c r="Y144" s="138">
        <f>$Y$145+$Y$150</f>
        <v>0.48406170000000004</v>
      </c>
      <c r="Z144" s="134"/>
      <c r="AA144" s="139">
        <f>$AA$145+$AA$150</f>
        <v>0</v>
      </c>
      <c r="AR144" s="140" t="s">
        <v>124</v>
      </c>
      <c r="AT144" s="140" t="s">
        <v>71</v>
      </c>
      <c r="AU144" s="140" t="s">
        <v>72</v>
      </c>
      <c r="AY144" s="140" t="s">
        <v>146</v>
      </c>
      <c r="BK144" s="141">
        <f>$BK$145+$BK$150</f>
        <v>0</v>
      </c>
    </row>
    <row r="145" spans="2:63" s="132" customFormat="1" ht="21" customHeight="1">
      <c r="B145" s="133"/>
      <c r="C145" s="134"/>
      <c r="D145" s="142" t="s">
        <v>332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260">
        <f>$BK$145</f>
        <v>0</v>
      </c>
      <c r="O145" s="259"/>
      <c r="P145" s="259"/>
      <c r="Q145" s="259"/>
      <c r="R145" s="136"/>
      <c r="T145" s="137"/>
      <c r="U145" s="134"/>
      <c r="V145" s="134"/>
      <c r="W145" s="138">
        <f>SUM($W$146:$W$149)</f>
        <v>0</v>
      </c>
      <c r="X145" s="134"/>
      <c r="Y145" s="138">
        <f>SUM($Y$146:$Y$149)</f>
        <v>0.12494999999999999</v>
      </c>
      <c r="Z145" s="134"/>
      <c r="AA145" s="139">
        <f>SUM($AA$146:$AA$149)</f>
        <v>0</v>
      </c>
      <c r="AR145" s="140" t="s">
        <v>124</v>
      </c>
      <c r="AT145" s="140" t="s">
        <v>71</v>
      </c>
      <c r="AU145" s="140" t="s">
        <v>79</v>
      </c>
      <c r="AY145" s="140" t="s">
        <v>146</v>
      </c>
      <c r="BK145" s="141">
        <f>SUM($BK$146:$BK$149)</f>
        <v>0</v>
      </c>
    </row>
    <row r="146" spans="2:65" s="6" customFormat="1" ht="27" customHeight="1">
      <c r="B146" s="23"/>
      <c r="C146" s="143" t="s">
        <v>282</v>
      </c>
      <c r="D146" s="143" t="s">
        <v>147</v>
      </c>
      <c r="E146" s="144" t="s">
        <v>685</v>
      </c>
      <c r="F146" s="244" t="s">
        <v>686</v>
      </c>
      <c r="G146" s="245"/>
      <c r="H146" s="245"/>
      <c r="I146" s="245"/>
      <c r="J146" s="145" t="s">
        <v>272</v>
      </c>
      <c r="K146" s="146">
        <v>52.5</v>
      </c>
      <c r="L146" s="246">
        <v>0</v>
      </c>
      <c r="M146" s="245"/>
      <c r="N146" s="247">
        <f>ROUND($L$146*$K$146,3)</f>
        <v>0</v>
      </c>
      <c r="O146" s="245"/>
      <c r="P146" s="245"/>
      <c r="Q146" s="245"/>
      <c r="R146" s="25"/>
      <c r="T146" s="148"/>
      <c r="U146" s="31" t="s">
        <v>39</v>
      </c>
      <c r="V146" s="24"/>
      <c r="W146" s="149">
        <f>$V$146*$K$146</f>
        <v>0</v>
      </c>
      <c r="X146" s="149">
        <v>8E-05</v>
      </c>
      <c r="Y146" s="149">
        <f>$X$146*$K$146</f>
        <v>0.004200000000000001</v>
      </c>
      <c r="Z146" s="149">
        <v>0</v>
      </c>
      <c r="AA146" s="150">
        <f>$Z$146*$K$146</f>
        <v>0</v>
      </c>
      <c r="AR146" s="6" t="s">
        <v>300</v>
      </c>
      <c r="AT146" s="6" t="s">
        <v>147</v>
      </c>
      <c r="AU146" s="6" t="s">
        <v>124</v>
      </c>
      <c r="AY146" s="6" t="s">
        <v>146</v>
      </c>
      <c r="BE146" s="93">
        <f>IF($U$146="základná",$N$146,0)</f>
        <v>0</v>
      </c>
      <c r="BF146" s="93">
        <f>IF($U$146="znížená",$N$146,0)</f>
        <v>0</v>
      </c>
      <c r="BG146" s="93">
        <f>IF($U$146="zákl. prenesená",$N$146,0)</f>
        <v>0</v>
      </c>
      <c r="BH146" s="93">
        <f>IF($U$146="zníž. prenesená",$N$146,0)</f>
        <v>0</v>
      </c>
      <c r="BI146" s="93">
        <f>IF($U$146="nulová",$N$146,0)</f>
        <v>0</v>
      </c>
      <c r="BJ146" s="6" t="s">
        <v>124</v>
      </c>
      <c r="BK146" s="151">
        <f>ROUND($L$146*$K$146,3)</f>
        <v>0</v>
      </c>
      <c r="BL146" s="6" t="s">
        <v>300</v>
      </c>
      <c r="BM146" s="6" t="s">
        <v>687</v>
      </c>
    </row>
    <row r="147" spans="2:51" s="6" customFormat="1" ht="18.75" customHeight="1">
      <c r="B147" s="158"/>
      <c r="C147" s="159"/>
      <c r="D147" s="159"/>
      <c r="E147" s="159"/>
      <c r="F147" s="250" t="s">
        <v>688</v>
      </c>
      <c r="G147" s="251"/>
      <c r="H147" s="251"/>
      <c r="I147" s="251"/>
      <c r="J147" s="159"/>
      <c r="K147" s="160">
        <v>52.5</v>
      </c>
      <c r="L147" s="159"/>
      <c r="M147" s="159"/>
      <c r="N147" s="159"/>
      <c r="O147" s="159"/>
      <c r="P147" s="159"/>
      <c r="Q147" s="159"/>
      <c r="R147" s="161"/>
      <c r="T147" s="162"/>
      <c r="U147" s="159"/>
      <c r="V147" s="159"/>
      <c r="W147" s="159"/>
      <c r="X147" s="159"/>
      <c r="Y147" s="159"/>
      <c r="Z147" s="159"/>
      <c r="AA147" s="163"/>
      <c r="AT147" s="164" t="s">
        <v>154</v>
      </c>
      <c r="AU147" s="164" t="s">
        <v>124</v>
      </c>
      <c r="AV147" s="164" t="s">
        <v>124</v>
      </c>
      <c r="AW147" s="164" t="s">
        <v>114</v>
      </c>
      <c r="AX147" s="164" t="s">
        <v>79</v>
      </c>
      <c r="AY147" s="164" t="s">
        <v>146</v>
      </c>
    </row>
    <row r="148" spans="2:65" s="6" customFormat="1" ht="39" customHeight="1">
      <c r="B148" s="23"/>
      <c r="C148" s="165" t="s">
        <v>288</v>
      </c>
      <c r="D148" s="165" t="s">
        <v>183</v>
      </c>
      <c r="E148" s="166" t="s">
        <v>689</v>
      </c>
      <c r="F148" s="252" t="s">
        <v>690</v>
      </c>
      <c r="G148" s="253"/>
      <c r="H148" s="253"/>
      <c r="I148" s="253"/>
      <c r="J148" s="167" t="s">
        <v>272</v>
      </c>
      <c r="K148" s="168">
        <v>60.375</v>
      </c>
      <c r="L148" s="254">
        <v>0</v>
      </c>
      <c r="M148" s="253"/>
      <c r="N148" s="255">
        <f>ROUND($L$148*$K$148,3)</f>
        <v>0</v>
      </c>
      <c r="O148" s="245"/>
      <c r="P148" s="245"/>
      <c r="Q148" s="245"/>
      <c r="R148" s="25"/>
      <c r="T148" s="148"/>
      <c r="U148" s="31" t="s">
        <v>39</v>
      </c>
      <c r="V148" s="24"/>
      <c r="W148" s="149">
        <f>$V$148*$K$148</f>
        <v>0</v>
      </c>
      <c r="X148" s="149">
        <v>0.002</v>
      </c>
      <c r="Y148" s="149">
        <f>$X$148*$K$148</f>
        <v>0.12075</v>
      </c>
      <c r="Z148" s="149">
        <v>0</v>
      </c>
      <c r="AA148" s="150">
        <f>$Z$148*$K$148</f>
        <v>0</v>
      </c>
      <c r="AR148" s="6" t="s">
        <v>492</v>
      </c>
      <c r="AT148" s="6" t="s">
        <v>183</v>
      </c>
      <c r="AU148" s="6" t="s">
        <v>124</v>
      </c>
      <c r="AY148" s="6" t="s">
        <v>146</v>
      </c>
      <c r="BE148" s="93">
        <f>IF($U$148="základná",$N$148,0)</f>
        <v>0</v>
      </c>
      <c r="BF148" s="93">
        <f>IF($U$148="znížená",$N$148,0)</f>
        <v>0</v>
      </c>
      <c r="BG148" s="93">
        <f>IF($U$148="zákl. prenesená",$N$148,0)</f>
        <v>0</v>
      </c>
      <c r="BH148" s="93">
        <f>IF($U$148="zníž. prenesená",$N$148,0)</f>
        <v>0</v>
      </c>
      <c r="BI148" s="93">
        <f>IF($U$148="nulová",$N$148,0)</f>
        <v>0</v>
      </c>
      <c r="BJ148" s="6" t="s">
        <v>124</v>
      </c>
      <c r="BK148" s="151">
        <f>ROUND($L$148*$K$148,3)</f>
        <v>0</v>
      </c>
      <c r="BL148" s="6" t="s">
        <v>300</v>
      </c>
      <c r="BM148" s="6" t="s">
        <v>691</v>
      </c>
    </row>
    <row r="149" spans="2:65" s="6" customFormat="1" ht="27" customHeight="1">
      <c r="B149" s="23"/>
      <c r="C149" s="143" t="s">
        <v>293</v>
      </c>
      <c r="D149" s="143" t="s">
        <v>147</v>
      </c>
      <c r="E149" s="144" t="s">
        <v>515</v>
      </c>
      <c r="F149" s="244" t="s">
        <v>516</v>
      </c>
      <c r="G149" s="245"/>
      <c r="H149" s="245"/>
      <c r="I149" s="245"/>
      <c r="J149" s="145" t="s">
        <v>517</v>
      </c>
      <c r="K149" s="147">
        <v>0</v>
      </c>
      <c r="L149" s="246">
        <v>0</v>
      </c>
      <c r="M149" s="245"/>
      <c r="N149" s="247">
        <f>ROUND($L$149*$K$149,3)</f>
        <v>0</v>
      </c>
      <c r="O149" s="245"/>
      <c r="P149" s="245"/>
      <c r="Q149" s="245"/>
      <c r="R149" s="25"/>
      <c r="T149" s="148"/>
      <c r="U149" s="31" t="s">
        <v>39</v>
      </c>
      <c r="V149" s="24"/>
      <c r="W149" s="149">
        <f>$V$149*$K$149</f>
        <v>0</v>
      </c>
      <c r="X149" s="149">
        <v>0</v>
      </c>
      <c r="Y149" s="149">
        <f>$X$149*$K$149</f>
        <v>0</v>
      </c>
      <c r="Z149" s="149">
        <v>0</v>
      </c>
      <c r="AA149" s="150">
        <f>$Z$149*$K$149</f>
        <v>0</v>
      </c>
      <c r="AR149" s="6" t="s">
        <v>300</v>
      </c>
      <c r="AT149" s="6" t="s">
        <v>147</v>
      </c>
      <c r="AU149" s="6" t="s">
        <v>124</v>
      </c>
      <c r="AY149" s="6" t="s">
        <v>146</v>
      </c>
      <c r="BE149" s="93">
        <f>IF($U$149="základná",$N$149,0)</f>
        <v>0</v>
      </c>
      <c r="BF149" s="93">
        <f>IF($U$149="znížená",$N$149,0)</f>
        <v>0</v>
      </c>
      <c r="BG149" s="93">
        <f>IF($U$149="zákl. prenesená",$N$149,0)</f>
        <v>0</v>
      </c>
      <c r="BH149" s="93">
        <f>IF($U$149="zníž. prenesená",$N$149,0)</f>
        <v>0</v>
      </c>
      <c r="BI149" s="93">
        <f>IF($U$149="nulová",$N$149,0)</f>
        <v>0</v>
      </c>
      <c r="BJ149" s="6" t="s">
        <v>124</v>
      </c>
      <c r="BK149" s="151">
        <f>ROUND($L$149*$K$149,3)</f>
        <v>0</v>
      </c>
      <c r="BL149" s="6" t="s">
        <v>300</v>
      </c>
      <c r="BM149" s="6" t="s">
        <v>692</v>
      </c>
    </row>
    <row r="150" spans="2:63" s="132" customFormat="1" ht="30.75" customHeight="1">
      <c r="B150" s="133"/>
      <c r="C150" s="134"/>
      <c r="D150" s="142" t="s">
        <v>652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260">
        <f>$BK$150</f>
        <v>0</v>
      </c>
      <c r="O150" s="259"/>
      <c r="P150" s="259"/>
      <c r="Q150" s="259"/>
      <c r="R150" s="136"/>
      <c r="T150" s="137"/>
      <c r="U150" s="134"/>
      <c r="V150" s="134"/>
      <c r="W150" s="138">
        <f>SUM($W$151:$W$154)</f>
        <v>0</v>
      </c>
      <c r="X150" s="134"/>
      <c r="Y150" s="138">
        <f>SUM($Y$151:$Y$154)</f>
        <v>0.35911170000000003</v>
      </c>
      <c r="Z150" s="134"/>
      <c r="AA150" s="139">
        <f>SUM($AA$151:$AA$154)</f>
        <v>0</v>
      </c>
      <c r="AR150" s="140" t="s">
        <v>124</v>
      </c>
      <c r="AT150" s="140" t="s">
        <v>71</v>
      </c>
      <c r="AU150" s="140" t="s">
        <v>79</v>
      </c>
      <c r="AY150" s="140" t="s">
        <v>146</v>
      </c>
      <c r="BK150" s="141">
        <f>SUM($BK$151:$BK$154)</f>
        <v>0</v>
      </c>
    </row>
    <row r="151" spans="2:65" s="6" customFormat="1" ht="27" customHeight="1">
      <c r="B151" s="23"/>
      <c r="C151" s="143" t="s">
        <v>300</v>
      </c>
      <c r="D151" s="143" t="s">
        <v>147</v>
      </c>
      <c r="E151" s="144" t="s">
        <v>693</v>
      </c>
      <c r="F151" s="244" t="s">
        <v>694</v>
      </c>
      <c r="G151" s="245"/>
      <c r="H151" s="245"/>
      <c r="I151" s="245"/>
      <c r="J151" s="145" t="s">
        <v>272</v>
      </c>
      <c r="K151" s="146">
        <v>60.375</v>
      </c>
      <c r="L151" s="246">
        <v>0</v>
      </c>
      <c r="M151" s="245"/>
      <c r="N151" s="247">
        <f>ROUND($L$151*$K$151,3)</f>
        <v>0</v>
      </c>
      <c r="O151" s="245"/>
      <c r="P151" s="245"/>
      <c r="Q151" s="245"/>
      <c r="R151" s="25"/>
      <c r="T151" s="148"/>
      <c r="U151" s="31" t="s">
        <v>39</v>
      </c>
      <c r="V151" s="24"/>
      <c r="W151" s="149">
        <f>$V$151*$K$151</f>
        <v>0</v>
      </c>
      <c r="X151" s="149">
        <v>0.0035</v>
      </c>
      <c r="Y151" s="149">
        <f>$X$151*$K$151</f>
        <v>0.21131250000000001</v>
      </c>
      <c r="Z151" s="149">
        <v>0</v>
      </c>
      <c r="AA151" s="150">
        <f>$Z$151*$K$151</f>
        <v>0</v>
      </c>
      <c r="AR151" s="6" t="s">
        <v>300</v>
      </c>
      <c r="AT151" s="6" t="s">
        <v>147</v>
      </c>
      <c r="AU151" s="6" t="s">
        <v>124</v>
      </c>
      <c r="AY151" s="6" t="s">
        <v>146</v>
      </c>
      <c r="BE151" s="93">
        <f>IF($U$151="základná",$N$151,0)</f>
        <v>0</v>
      </c>
      <c r="BF151" s="93">
        <f>IF($U$151="znížená",$N$151,0)</f>
        <v>0</v>
      </c>
      <c r="BG151" s="93">
        <f>IF($U$151="zákl. prenesená",$N$151,0)</f>
        <v>0</v>
      </c>
      <c r="BH151" s="93">
        <f>IF($U$151="zníž. prenesená",$N$151,0)</f>
        <v>0</v>
      </c>
      <c r="BI151" s="93">
        <f>IF($U$151="nulová",$N$151,0)</f>
        <v>0</v>
      </c>
      <c r="BJ151" s="6" t="s">
        <v>124</v>
      </c>
      <c r="BK151" s="151">
        <f>ROUND($L$151*$K$151,3)</f>
        <v>0</v>
      </c>
      <c r="BL151" s="6" t="s">
        <v>300</v>
      </c>
      <c r="BM151" s="6" t="s">
        <v>695</v>
      </c>
    </row>
    <row r="152" spans="2:51" s="6" customFormat="1" ht="18.75" customHeight="1">
      <c r="B152" s="158"/>
      <c r="C152" s="159"/>
      <c r="D152" s="159"/>
      <c r="E152" s="159"/>
      <c r="F152" s="250" t="s">
        <v>696</v>
      </c>
      <c r="G152" s="251"/>
      <c r="H152" s="251"/>
      <c r="I152" s="251"/>
      <c r="J152" s="159"/>
      <c r="K152" s="160">
        <v>60.375</v>
      </c>
      <c r="L152" s="159"/>
      <c r="M152" s="159"/>
      <c r="N152" s="159"/>
      <c r="O152" s="159"/>
      <c r="P152" s="159"/>
      <c r="Q152" s="159"/>
      <c r="R152" s="161"/>
      <c r="T152" s="162"/>
      <c r="U152" s="159"/>
      <c r="V152" s="159"/>
      <c r="W152" s="159"/>
      <c r="X152" s="159"/>
      <c r="Y152" s="159"/>
      <c r="Z152" s="159"/>
      <c r="AA152" s="163"/>
      <c r="AT152" s="164" t="s">
        <v>154</v>
      </c>
      <c r="AU152" s="164" t="s">
        <v>124</v>
      </c>
      <c r="AV152" s="164" t="s">
        <v>124</v>
      </c>
      <c r="AW152" s="164" t="s">
        <v>114</v>
      </c>
      <c r="AX152" s="164" t="s">
        <v>79</v>
      </c>
      <c r="AY152" s="164" t="s">
        <v>146</v>
      </c>
    </row>
    <row r="153" spans="2:65" s="6" customFormat="1" ht="27" customHeight="1">
      <c r="B153" s="23"/>
      <c r="C153" s="165" t="s">
        <v>304</v>
      </c>
      <c r="D153" s="165" t="s">
        <v>183</v>
      </c>
      <c r="E153" s="166" t="s">
        <v>697</v>
      </c>
      <c r="F153" s="252" t="s">
        <v>698</v>
      </c>
      <c r="G153" s="253"/>
      <c r="H153" s="253"/>
      <c r="I153" s="253"/>
      <c r="J153" s="167" t="s">
        <v>272</v>
      </c>
      <c r="K153" s="168">
        <v>61.583</v>
      </c>
      <c r="L153" s="254">
        <v>0</v>
      </c>
      <c r="M153" s="253"/>
      <c r="N153" s="255">
        <f>ROUND($L$153*$K$153,3)</f>
        <v>0</v>
      </c>
      <c r="O153" s="245"/>
      <c r="P153" s="245"/>
      <c r="Q153" s="245"/>
      <c r="R153" s="25"/>
      <c r="T153" s="148"/>
      <c r="U153" s="31" t="s">
        <v>39</v>
      </c>
      <c r="V153" s="24"/>
      <c r="W153" s="149">
        <f>$V$153*$K$153</f>
        <v>0</v>
      </c>
      <c r="X153" s="149">
        <v>0.0024</v>
      </c>
      <c r="Y153" s="149">
        <f>$X$153*$K$153</f>
        <v>0.1477992</v>
      </c>
      <c r="Z153" s="149">
        <v>0</v>
      </c>
      <c r="AA153" s="150">
        <f>$Z$153*$K$153</f>
        <v>0</v>
      </c>
      <c r="AR153" s="6" t="s">
        <v>492</v>
      </c>
      <c r="AT153" s="6" t="s">
        <v>183</v>
      </c>
      <c r="AU153" s="6" t="s">
        <v>124</v>
      </c>
      <c r="AY153" s="6" t="s">
        <v>146</v>
      </c>
      <c r="BE153" s="93">
        <f>IF($U$153="základná",$N$153,0)</f>
        <v>0</v>
      </c>
      <c r="BF153" s="93">
        <f>IF($U$153="znížená",$N$153,0)</f>
        <v>0</v>
      </c>
      <c r="BG153" s="93">
        <f>IF($U$153="zákl. prenesená",$N$153,0)</f>
        <v>0</v>
      </c>
      <c r="BH153" s="93">
        <f>IF($U$153="zníž. prenesená",$N$153,0)</f>
        <v>0</v>
      </c>
      <c r="BI153" s="93">
        <f>IF($U$153="nulová",$N$153,0)</f>
        <v>0</v>
      </c>
      <c r="BJ153" s="6" t="s">
        <v>124</v>
      </c>
      <c r="BK153" s="151">
        <f>ROUND($L$153*$K$153,3)</f>
        <v>0</v>
      </c>
      <c r="BL153" s="6" t="s">
        <v>300</v>
      </c>
      <c r="BM153" s="6" t="s">
        <v>699</v>
      </c>
    </row>
    <row r="154" spans="2:65" s="6" customFormat="1" ht="27" customHeight="1">
      <c r="B154" s="23"/>
      <c r="C154" s="143" t="s">
        <v>308</v>
      </c>
      <c r="D154" s="143" t="s">
        <v>147</v>
      </c>
      <c r="E154" s="144" t="s">
        <v>700</v>
      </c>
      <c r="F154" s="244" t="s">
        <v>701</v>
      </c>
      <c r="G154" s="245"/>
      <c r="H154" s="245"/>
      <c r="I154" s="245"/>
      <c r="J154" s="145" t="s">
        <v>517</v>
      </c>
      <c r="K154" s="147">
        <v>0</v>
      </c>
      <c r="L154" s="246">
        <v>0</v>
      </c>
      <c r="M154" s="245"/>
      <c r="N154" s="247">
        <f>ROUND($L$154*$K$154,3)</f>
        <v>0</v>
      </c>
      <c r="O154" s="245"/>
      <c r="P154" s="245"/>
      <c r="Q154" s="245"/>
      <c r="R154" s="25"/>
      <c r="T154" s="148"/>
      <c r="U154" s="31" t="s">
        <v>39</v>
      </c>
      <c r="V154" s="24"/>
      <c r="W154" s="149">
        <f>$V$154*$K$154</f>
        <v>0</v>
      </c>
      <c r="X154" s="149">
        <v>0</v>
      </c>
      <c r="Y154" s="149">
        <f>$X$154*$K$154</f>
        <v>0</v>
      </c>
      <c r="Z154" s="149">
        <v>0</v>
      </c>
      <c r="AA154" s="150">
        <f>$Z$154*$K$154</f>
        <v>0</v>
      </c>
      <c r="AR154" s="6" t="s">
        <v>300</v>
      </c>
      <c r="AT154" s="6" t="s">
        <v>147</v>
      </c>
      <c r="AU154" s="6" t="s">
        <v>124</v>
      </c>
      <c r="AY154" s="6" t="s">
        <v>146</v>
      </c>
      <c r="BE154" s="93">
        <f>IF($U$154="základná",$N$154,0)</f>
        <v>0</v>
      </c>
      <c r="BF154" s="93">
        <f>IF($U$154="znížená",$N$154,0)</f>
        <v>0</v>
      </c>
      <c r="BG154" s="93">
        <f>IF($U$154="zákl. prenesená",$N$154,0)</f>
        <v>0</v>
      </c>
      <c r="BH154" s="93">
        <f>IF($U$154="zníž. prenesená",$N$154,0)</f>
        <v>0</v>
      </c>
      <c r="BI154" s="93">
        <f>IF($U$154="nulová",$N$154,0)</f>
        <v>0</v>
      </c>
      <c r="BJ154" s="6" t="s">
        <v>124</v>
      </c>
      <c r="BK154" s="151">
        <f>ROUND($L$154*$K$154,3)</f>
        <v>0</v>
      </c>
      <c r="BL154" s="6" t="s">
        <v>300</v>
      </c>
      <c r="BM154" s="6" t="s">
        <v>702</v>
      </c>
    </row>
    <row r="155" spans="2:63" s="6" customFormat="1" ht="51" customHeight="1">
      <c r="B155" s="23"/>
      <c r="C155" s="24"/>
      <c r="D155" s="135" t="s">
        <v>197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0">
        <f>$BK$155</f>
        <v>0</v>
      </c>
      <c r="O155" s="208"/>
      <c r="P155" s="208"/>
      <c r="Q155" s="208"/>
      <c r="R155" s="25"/>
      <c r="T155" s="64"/>
      <c r="U155" s="24"/>
      <c r="V155" s="24"/>
      <c r="W155" s="24"/>
      <c r="X155" s="24"/>
      <c r="Y155" s="24"/>
      <c r="Z155" s="24"/>
      <c r="AA155" s="65"/>
      <c r="AT155" s="6" t="s">
        <v>71</v>
      </c>
      <c r="AU155" s="6" t="s">
        <v>72</v>
      </c>
      <c r="AY155" s="6" t="s">
        <v>198</v>
      </c>
      <c r="BK155" s="151">
        <f>SUM($BK$156:$BK$160)</f>
        <v>0</v>
      </c>
    </row>
    <row r="156" spans="2:63" s="6" customFormat="1" ht="23.25" customHeight="1">
      <c r="B156" s="23"/>
      <c r="C156" s="169"/>
      <c r="D156" s="169" t="s">
        <v>147</v>
      </c>
      <c r="E156" s="170"/>
      <c r="F156" s="256"/>
      <c r="G156" s="257"/>
      <c r="H156" s="257"/>
      <c r="I156" s="257"/>
      <c r="J156" s="171"/>
      <c r="K156" s="147"/>
      <c r="L156" s="246"/>
      <c r="M156" s="245"/>
      <c r="N156" s="247">
        <f>$BK$156</f>
        <v>0</v>
      </c>
      <c r="O156" s="245"/>
      <c r="P156" s="245"/>
      <c r="Q156" s="245"/>
      <c r="R156" s="25"/>
      <c r="T156" s="148"/>
      <c r="U156" s="172" t="s">
        <v>39</v>
      </c>
      <c r="V156" s="24"/>
      <c r="W156" s="24"/>
      <c r="X156" s="24"/>
      <c r="Y156" s="24"/>
      <c r="Z156" s="24"/>
      <c r="AA156" s="65"/>
      <c r="AT156" s="6" t="s">
        <v>198</v>
      </c>
      <c r="AU156" s="6" t="s">
        <v>79</v>
      </c>
      <c r="AY156" s="6" t="s">
        <v>198</v>
      </c>
      <c r="BE156" s="93">
        <f>IF($U$156="základná",$N$156,0)</f>
        <v>0</v>
      </c>
      <c r="BF156" s="93">
        <f>IF($U$156="znížená",$N$156,0)</f>
        <v>0</v>
      </c>
      <c r="BG156" s="93">
        <f>IF($U$156="zákl. prenesená",$N$156,0)</f>
        <v>0</v>
      </c>
      <c r="BH156" s="93">
        <f>IF($U$156="zníž. prenesená",$N$156,0)</f>
        <v>0</v>
      </c>
      <c r="BI156" s="93">
        <f>IF($U$156="nulová",$N$156,0)</f>
        <v>0</v>
      </c>
      <c r="BJ156" s="6" t="s">
        <v>124</v>
      </c>
      <c r="BK156" s="151">
        <f>$L$156*$K$156</f>
        <v>0</v>
      </c>
    </row>
    <row r="157" spans="2:63" s="6" customFormat="1" ht="23.25" customHeight="1">
      <c r="B157" s="23"/>
      <c r="C157" s="169"/>
      <c r="D157" s="169" t="s">
        <v>147</v>
      </c>
      <c r="E157" s="170"/>
      <c r="F157" s="256"/>
      <c r="G157" s="257"/>
      <c r="H157" s="257"/>
      <c r="I157" s="257"/>
      <c r="J157" s="171"/>
      <c r="K157" s="147"/>
      <c r="L157" s="246"/>
      <c r="M157" s="245"/>
      <c r="N157" s="247">
        <f>$BK$157</f>
        <v>0</v>
      </c>
      <c r="O157" s="245"/>
      <c r="P157" s="245"/>
      <c r="Q157" s="245"/>
      <c r="R157" s="25"/>
      <c r="T157" s="148"/>
      <c r="U157" s="172" t="s">
        <v>39</v>
      </c>
      <c r="V157" s="24"/>
      <c r="W157" s="24"/>
      <c r="X157" s="24"/>
      <c r="Y157" s="24"/>
      <c r="Z157" s="24"/>
      <c r="AA157" s="65"/>
      <c r="AT157" s="6" t="s">
        <v>198</v>
      </c>
      <c r="AU157" s="6" t="s">
        <v>79</v>
      </c>
      <c r="AY157" s="6" t="s">
        <v>198</v>
      </c>
      <c r="BE157" s="93">
        <f>IF($U$157="základná",$N$157,0)</f>
        <v>0</v>
      </c>
      <c r="BF157" s="93">
        <f>IF($U$157="znížená",$N$157,0)</f>
        <v>0</v>
      </c>
      <c r="BG157" s="93">
        <f>IF($U$157="zákl. prenesená",$N$157,0)</f>
        <v>0</v>
      </c>
      <c r="BH157" s="93">
        <f>IF($U$157="zníž. prenesená",$N$157,0)</f>
        <v>0</v>
      </c>
      <c r="BI157" s="93">
        <f>IF($U$157="nulová",$N$157,0)</f>
        <v>0</v>
      </c>
      <c r="BJ157" s="6" t="s">
        <v>124</v>
      </c>
      <c r="BK157" s="151">
        <f>$L$157*$K$157</f>
        <v>0</v>
      </c>
    </row>
    <row r="158" spans="2:63" s="6" customFormat="1" ht="23.25" customHeight="1">
      <c r="B158" s="23"/>
      <c r="C158" s="169"/>
      <c r="D158" s="169" t="s">
        <v>147</v>
      </c>
      <c r="E158" s="170"/>
      <c r="F158" s="256"/>
      <c r="G158" s="257"/>
      <c r="H158" s="257"/>
      <c r="I158" s="257"/>
      <c r="J158" s="171"/>
      <c r="K158" s="147"/>
      <c r="L158" s="246"/>
      <c r="M158" s="245"/>
      <c r="N158" s="247">
        <f>$BK$158</f>
        <v>0</v>
      </c>
      <c r="O158" s="245"/>
      <c r="P158" s="245"/>
      <c r="Q158" s="245"/>
      <c r="R158" s="25"/>
      <c r="T158" s="148"/>
      <c r="U158" s="172" t="s">
        <v>39</v>
      </c>
      <c r="V158" s="24"/>
      <c r="W158" s="24"/>
      <c r="X158" s="24"/>
      <c r="Y158" s="24"/>
      <c r="Z158" s="24"/>
      <c r="AA158" s="65"/>
      <c r="AT158" s="6" t="s">
        <v>198</v>
      </c>
      <c r="AU158" s="6" t="s">
        <v>79</v>
      </c>
      <c r="AY158" s="6" t="s">
        <v>198</v>
      </c>
      <c r="BE158" s="93">
        <f>IF($U$158="základná",$N$158,0)</f>
        <v>0</v>
      </c>
      <c r="BF158" s="93">
        <f>IF($U$158="znížená",$N$158,0)</f>
        <v>0</v>
      </c>
      <c r="BG158" s="93">
        <f>IF($U$158="zákl. prenesená",$N$158,0)</f>
        <v>0</v>
      </c>
      <c r="BH158" s="93">
        <f>IF($U$158="zníž. prenesená",$N$158,0)</f>
        <v>0</v>
      </c>
      <c r="BI158" s="93">
        <f>IF($U$158="nulová",$N$158,0)</f>
        <v>0</v>
      </c>
      <c r="BJ158" s="6" t="s">
        <v>124</v>
      </c>
      <c r="BK158" s="151">
        <f>$L$158*$K$158</f>
        <v>0</v>
      </c>
    </row>
    <row r="159" spans="2:63" s="6" customFormat="1" ht="23.25" customHeight="1">
      <c r="B159" s="23"/>
      <c r="C159" s="169"/>
      <c r="D159" s="169" t="s">
        <v>147</v>
      </c>
      <c r="E159" s="170"/>
      <c r="F159" s="256"/>
      <c r="G159" s="257"/>
      <c r="H159" s="257"/>
      <c r="I159" s="257"/>
      <c r="J159" s="171"/>
      <c r="K159" s="147"/>
      <c r="L159" s="246"/>
      <c r="M159" s="245"/>
      <c r="N159" s="247">
        <f>$BK$159</f>
        <v>0</v>
      </c>
      <c r="O159" s="245"/>
      <c r="P159" s="245"/>
      <c r="Q159" s="245"/>
      <c r="R159" s="25"/>
      <c r="T159" s="148"/>
      <c r="U159" s="172" t="s">
        <v>39</v>
      </c>
      <c r="V159" s="24"/>
      <c r="W159" s="24"/>
      <c r="X159" s="24"/>
      <c r="Y159" s="24"/>
      <c r="Z159" s="24"/>
      <c r="AA159" s="65"/>
      <c r="AT159" s="6" t="s">
        <v>198</v>
      </c>
      <c r="AU159" s="6" t="s">
        <v>79</v>
      </c>
      <c r="AY159" s="6" t="s">
        <v>198</v>
      </c>
      <c r="BE159" s="93">
        <f>IF($U$159="základná",$N$159,0)</f>
        <v>0</v>
      </c>
      <c r="BF159" s="93">
        <f>IF($U$159="znížená",$N$159,0)</f>
        <v>0</v>
      </c>
      <c r="BG159" s="93">
        <f>IF($U$159="zákl. prenesená",$N$159,0)</f>
        <v>0</v>
      </c>
      <c r="BH159" s="93">
        <f>IF($U$159="zníž. prenesená",$N$159,0)</f>
        <v>0</v>
      </c>
      <c r="BI159" s="93">
        <f>IF($U$159="nulová",$N$159,0)</f>
        <v>0</v>
      </c>
      <c r="BJ159" s="6" t="s">
        <v>124</v>
      </c>
      <c r="BK159" s="151">
        <f>$L$159*$K$159</f>
        <v>0</v>
      </c>
    </row>
    <row r="160" spans="2:63" s="6" customFormat="1" ht="23.25" customHeight="1">
      <c r="B160" s="23"/>
      <c r="C160" s="169"/>
      <c r="D160" s="169" t="s">
        <v>147</v>
      </c>
      <c r="E160" s="170"/>
      <c r="F160" s="256"/>
      <c r="G160" s="257"/>
      <c r="H160" s="257"/>
      <c r="I160" s="257"/>
      <c r="J160" s="171"/>
      <c r="K160" s="147"/>
      <c r="L160" s="246"/>
      <c r="M160" s="245"/>
      <c r="N160" s="247">
        <f>$BK$160</f>
        <v>0</v>
      </c>
      <c r="O160" s="245"/>
      <c r="P160" s="245"/>
      <c r="Q160" s="245"/>
      <c r="R160" s="25"/>
      <c r="T160" s="148"/>
      <c r="U160" s="172" t="s">
        <v>39</v>
      </c>
      <c r="V160" s="43"/>
      <c r="W160" s="43"/>
      <c r="X160" s="43"/>
      <c r="Y160" s="43"/>
      <c r="Z160" s="43"/>
      <c r="AA160" s="45"/>
      <c r="AT160" s="6" t="s">
        <v>198</v>
      </c>
      <c r="AU160" s="6" t="s">
        <v>79</v>
      </c>
      <c r="AY160" s="6" t="s">
        <v>198</v>
      </c>
      <c r="BE160" s="93">
        <f>IF($U$160="základná",$N$160,0)</f>
        <v>0</v>
      </c>
      <c r="BF160" s="93">
        <f>IF($U$160="znížená",$N$160,0)</f>
        <v>0</v>
      </c>
      <c r="BG160" s="93">
        <f>IF($U$160="zákl. prenesená",$N$160,0)</f>
        <v>0</v>
      </c>
      <c r="BH160" s="93">
        <f>IF($U$160="zníž. prenesená",$N$160,0)</f>
        <v>0</v>
      </c>
      <c r="BI160" s="93">
        <f>IF($U$160="nulová",$N$160,0)</f>
        <v>0</v>
      </c>
      <c r="BJ160" s="6" t="s">
        <v>124</v>
      </c>
      <c r="BK160" s="151">
        <f>$L$160*$K$160</f>
        <v>0</v>
      </c>
    </row>
    <row r="161" spans="2:18" s="6" customFormat="1" ht="7.5" customHeight="1"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8"/>
    </row>
    <row r="353" s="2" customFormat="1" ht="14.25" customHeight="1"/>
  </sheetData>
  <sheetProtection password="CC35" sheet="1" objects="1" scenarios="1" formatColumns="0" formatRows="0" sort="0" autoFilter="0"/>
  <mergeCells count="154">
    <mergeCell ref="N145:Q145"/>
    <mergeCell ref="N150:Q150"/>
    <mergeCell ref="N155:Q155"/>
    <mergeCell ref="H1:K1"/>
    <mergeCell ref="S2:AC2"/>
    <mergeCell ref="F160:I160"/>
    <mergeCell ref="L160:M160"/>
    <mergeCell ref="N160:Q160"/>
    <mergeCell ref="N124:Q124"/>
    <mergeCell ref="N125:Q125"/>
    <mergeCell ref="N126:Q126"/>
    <mergeCell ref="N128:Q128"/>
    <mergeCell ref="N133:Q133"/>
    <mergeCell ref="N142:Q142"/>
    <mergeCell ref="N144:Q144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2:I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1:I151"/>
    <mergeCell ref="L151:M151"/>
    <mergeCell ref="N151:Q151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L141:M141"/>
    <mergeCell ref="N141:Q141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F132:I132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56:D161">
      <formula1>"K,M"</formula1>
    </dataValidation>
    <dataValidation type="list" allowBlank="1" showInputMessage="1" showErrorMessage="1" error="Povolené sú hodnoty základná, znížená, nulová." sqref="U156:U161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Jano</cp:lastModifiedBy>
  <dcterms:modified xsi:type="dcterms:W3CDTF">2015-09-29T13:40:20Z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